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2390"/>
  </bookViews>
  <sheets>
    <sheet name="Лист1" sheetId="1" r:id="rId1"/>
  </sheets>
  <definedNames>
    <definedName name="_xlnm.Print_Titles" localSheetId="0">Лист1!$A:$A</definedName>
    <definedName name="_xlnm.Print_Area" localSheetId="0">Лист1!$A$1:$EK$31</definedName>
  </definedNames>
  <calcPr calcId="124519"/>
</workbook>
</file>

<file path=xl/calcChain.xml><?xml version="1.0" encoding="utf-8"?>
<calcChain xmlns="http://schemas.openxmlformats.org/spreadsheetml/2006/main">
  <c r="AD21" i="1"/>
  <c r="AD12"/>
  <c r="AD22"/>
  <c r="AD20"/>
  <c r="AD19"/>
  <c r="AO22" l="1"/>
  <c r="AL22"/>
  <c r="AK22"/>
  <c r="AH22"/>
  <c r="AG22"/>
  <c r="AS12"/>
  <c r="BB22"/>
  <c r="BN12"/>
  <c r="DA12"/>
  <c r="CX12"/>
  <c r="CY12"/>
  <c r="AF12" l="1"/>
  <c r="AF21"/>
  <c r="AF17"/>
  <c r="AF16"/>
  <c r="AD16" s="1"/>
  <c r="AX22" l="1"/>
  <c r="AR22"/>
  <c r="AX21"/>
  <c r="AR21"/>
  <c r="AX20"/>
  <c r="AR20"/>
  <c r="AX19"/>
  <c r="AR19"/>
  <c r="AX18"/>
  <c r="AR18"/>
  <c r="AX17"/>
  <c r="AR17"/>
  <c r="AX16"/>
  <c r="AR16"/>
  <c r="AX15"/>
  <c r="AR15"/>
  <c r="AF15" l="1"/>
  <c r="AD15" s="1"/>
  <c r="AF18"/>
  <c r="AD17"/>
  <c r="CD11" l="1"/>
  <c r="CJ12" l="1"/>
  <c r="AL13" l="1"/>
  <c r="AK13"/>
  <c r="EK13"/>
  <c r="EJ13"/>
  <c r="EI13"/>
  <c r="EH13"/>
  <c r="EG13"/>
  <c r="EF13"/>
  <c r="EE13"/>
  <c r="ED13"/>
  <c r="EC13"/>
  <c r="EB13"/>
  <c r="EA13"/>
  <c r="DZ13"/>
  <c r="DY13"/>
  <c r="DX13"/>
  <c r="DW13"/>
  <c r="DV13"/>
  <c r="DU13"/>
  <c r="DT13"/>
  <c r="DS13"/>
  <c r="DR13"/>
  <c r="DQ13"/>
  <c r="DP13"/>
  <c r="DO13"/>
  <c r="DN13"/>
  <c r="DM13"/>
  <c r="DL13"/>
  <c r="DK13"/>
  <c r="DJ13"/>
  <c r="DI13"/>
  <c r="DH13"/>
  <c r="DG13"/>
  <c r="DF13"/>
  <c r="DE13"/>
  <c r="DD13"/>
  <c r="DC13"/>
  <c r="DA13"/>
  <c r="CZ13"/>
  <c r="CY13"/>
  <c r="CX13"/>
  <c r="CW13"/>
  <c r="CV13"/>
  <c r="CU13"/>
  <c r="CT13"/>
  <c r="CS13"/>
  <c r="CR13"/>
  <c r="CQ13"/>
  <c r="CP13"/>
  <c r="CO13"/>
  <c r="CN13"/>
  <c r="CM13"/>
  <c r="CL13"/>
  <c r="CK13"/>
  <c r="CI13"/>
  <c r="CG13"/>
  <c r="CF13"/>
  <c r="CE13"/>
  <c r="CD13"/>
  <c r="CC13"/>
  <c r="CB13"/>
  <c r="CA13"/>
  <c r="BZ13"/>
  <c r="BY13"/>
  <c r="BX13"/>
  <c r="BW13"/>
  <c r="BV13"/>
  <c r="BU13"/>
  <c r="BT13"/>
  <c r="BS13"/>
  <c r="BR13"/>
  <c r="BQ13"/>
  <c r="BP13"/>
  <c r="BO13"/>
  <c r="BN13"/>
  <c r="BM13"/>
  <c r="BL13"/>
  <c r="BK13"/>
  <c r="BJ13"/>
  <c r="BI13"/>
  <c r="BH13"/>
  <c r="BG13"/>
  <c r="BF13"/>
  <c r="BE13"/>
  <c r="BD13"/>
  <c r="BC13"/>
  <c r="BB13"/>
  <c r="BA13"/>
  <c r="AZ13"/>
  <c r="AY13"/>
  <c r="AW13"/>
  <c r="AV13"/>
  <c r="AU13"/>
  <c r="AT13"/>
  <c r="AT11" s="1"/>
  <c r="AS13"/>
  <c r="AQ13"/>
  <c r="AP13"/>
  <c r="AO13"/>
  <c r="AN13"/>
  <c r="AM13"/>
  <c r="AJ13"/>
  <c r="AI13"/>
  <c r="AH13"/>
  <c r="AG13"/>
  <c r="AE13"/>
  <c r="C13"/>
  <c r="DB12" l="1"/>
  <c r="C12" l="1"/>
  <c r="DL15" l="1"/>
  <c r="DJ15"/>
  <c r="DB15"/>
  <c r="CV15"/>
  <c r="CJ15"/>
  <c r="BH15"/>
  <c r="BF15" s="1"/>
  <c r="AC15"/>
  <c r="AB15"/>
  <c r="AA15"/>
  <c r="Z15"/>
  <c r="Y15"/>
  <c r="X15"/>
  <c r="W15"/>
  <c r="U15"/>
  <c r="T15"/>
  <c r="S15"/>
  <c r="R15"/>
  <c r="Q15"/>
  <c r="P15"/>
  <c r="O15"/>
  <c r="N15"/>
  <c r="M15"/>
  <c r="L15"/>
  <c r="K15"/>
  <c r="J15"/>
  <c r="I15"/>
  <c r="H15"/>
  <c r="G15"/>
  <c r="F15"/>
  <c r="E15"/>
  <c r="C15"/>
  <c r="DL16"/>
  <c r="DJ16" s="1"/>
  <c r="DB16"/>
  <c r="CV16"/>
  <c r="CJ16"/>
  <c r="BH16"/>
  <c r="BF16" s="1"/>
  <c r="AC16"/>
  <c r="AB16"/>
  <c r="AA16"/>
  <c r="Z16"/>
  <c r="Y16"/>
  <c r="X16"/>
  <c r="W16"/>
  <c r="U16"/>
  <c r="T16"/>
  <c r="S16"/>
  <c r="R16"/>
  <c r="Q16"/>
  <c r="O16"/>
  <c r="N16"/>
  <c r="M16"/>
  <c r="L16"/>
  <c r="K16"/>
  <c r="J16"/>
  <c r="I16"/>
  <c r="H16"/>
  <c r="G16"/>
  <c r="F16"/>
  <c r="E16"/>
  <c r="C16"/>
  <c r="DL17"/>
  <c r="DJ17" s="1"/>
  <c r="DB17"/>
  <c r="CV17"/>
  <c r="CJ17"/>
  <c r="BH17"/>
  <c r="BF17" s="1"/>
  <c r="P17"/>
  <c r="AC17"/>
  <c r="AB17"/>
  <c r="AA17"/>
  <c r="Z17"/>
  <c r="Y17"/>
  <c r="X17"/>
  <c r="W17"/>
  <c r="U17"/>
  <c r="T17"/>
  <c r="S17"/>
  <c r="R17"/>
  <c r="Q17"/>
  <c r="O17"/>
  <c r="N17"/>
  <c r="M17"/>
  <c r="L17"/>
  <c r="K17"/>
  <c r="J17"/>
  <c r="I17"/>
  <c r="H17"/>
  <c r="G17"/>
  <c r="F17"/>
  <c r="E17"/>
  <c r="C17"/>
  <c r="DL18"/>
  <c r="DJ18" s="1"/>
  <c r="DB18"/>
  <c r="CV18"/>
  <c r="CJ18"/>
  <c r="BH18"/>
  <c r="BF18" s="1"/>
  <c r="AC18"/>
  <c r="AB18"/>
  <c r="AA18"/>
  <c r="Z18"/>
  <c r="Y18"/>
  <c r="X18"/>
  <c r="W18"/>
  <c r="U18"/>
  <c r="T18"/>
  <c r="S18"/>
  <c r="R18"/>
  <c r="Q18"/>
  <c r="P18"/>
  <c r="O18"/>
  <c r="N18"/>
  <c r="M18"/>
  <c r="L18"/>
  <c r="K18"/>
  <c r="J18"/>
  <c r="I18"/>
  <c r="H18"/>
  <c r="G18"/>
  <c r="F18"/>
  <c r="E18"/>
  <c r="C18"/>
  <c r="DL19"/>
  <c r="DJ19" s="1"/>
  <c r="DB19"/>
  <c r="CV19"/>
  <c r="CJ19"/>
  <c r="BH19"/>
  <c r="BF19" s="1"/>
  <c r="P19"/>
  <c r="AF19"/>
  <c r="AC19"/>
  <c r="AB19"/>
  <c r="AA19"/>
  <c r="Z19"/>
  <c r="Y19"/>
  <c r="X19"/>
  <c r="W19"/>
  <c r="U19"/>
  <c r="T19"/>
  <c r="S19"/>
  <c r="R19"/>
  <c r="Q19"/>
  <c r="O19"/>
  <c r="N19"/>
  <c r="M19"/>
  <c r="L19"/>
  <c r="K19"/>
  <c r="J19"/>
  <c r="I19"/>
  <c r="H19"/>
  <c r="G19"/>
  <c r="F19"/>
  <c r="E19"/>
  <c r="C19"/>
  <c r="DL20"/>
  <c r="DJ20" s="1"/>
  <c r="DB20"/>
  <c r="CV20"/>
  <c r="CJ20"/>
  <c r="BH20"/>
  <c r="BF20" s="1"/>
  <c r="AF20"/>
  <c r="AC20"/>
  <c r="AB20"/>
  <c r="AA20"/>
  <c r="Z20"/>
  <c r="Y20"/>
  <c r="X20"/>
  <c r="W20"/>
  <c r="U20"/>
  <c r="T20"/>
  <c r="S20"/>
  <c r="R20"/>
  <c r="Q20"/>
  <c r="O20"/>
  <c r="N20"/>
  <c r="M20"/>
  <c r="L20"/>
  <c r="K20"/>
  <c r="J20"/>
  <c r="I20"/>
  <c r="H20"/>
  <c r="G20"/>
  <c r="F20"/>
  <c r="E20"/>
  <c r="C20"/>
  <c r="DL21"/>
  <c r="DJ21" s="1"/>
  <c r="DB21"/>
  <c r="CV21"/>
  <c r="CJ21"/>
  <c r="CH21" s="1"/>
  <c r="BH21"/>
  <c r="BF21" s="1"/>
  <c r="P21"/>
  <c r="AC21"/>
  <c r="AB21"/>
  <c r="AA21"/>
  <c r="Z21"/>
  <c r="Y21"/>
  <c r="X21"/>
  <c r="W21"/>
  <c r="U21"/>
  <c r="T21"/>
  <c r="S21"/>
  <c r="R21"/>
  <c r="Q21"/>
  <c r="O21"/>
  <c r="N21"/>
  <c r="M21"/>
  <c r="L21"/>
  <c r="K21"/>
  <c r="J21"/>
  <c r="I21"/>
  <c r="H21"/>
  <c r="G21"/>
  <c r="F21"/>
  <c r="E21"/>
  <c r="C21"/>
  <c r="DL22"/>
  <c r="DJ22" s="1"/>
  <c r="DB22"/>
  <c r="DB13" s="1"/>
  <c r="CV22"/>
  <c r="CJ22"/>
  <c r="BH22"/>
  <c r="BF22" s="1"/>
  <c r="M22"/>
  <c r="AF22"/>
  <c r="AC22"/>
  <c r="AB22"/>
  <c r="AA22"/>
  <c r="Z22"/>
  <c r="Y22"/>
  <c r="X22"/>
  <c r="W22"/>
  <c r="U22"/>
  <c r="T22"/>
  <c r="S22"/>
  <c r="R22"/>
  <c r="Q22"/>
  <c r="O22"/>
  <c r="N22"/>
  <c r="L22"/>
  <c r="K22"/>
  <c r="J22"/>
  <c r="I22"/>
  <c r="H22"/>
  <c r="G22"/>
  <c r="F22"/>
  <c r="E22"/>
  <c r="C22"/>
  <c r="EK11"/>
  <c r="EI11"/>
  <c r="EH11"/>
  <c r="EG11"/>
  <c r="EF11"/>
  <c r="EE11"/>
  <c r="ED11"/>
  <c r="EC11"/>
  <c r="EB11"/>
  <c r="EA11"/>
  <c r="DZ11"/>
  <c r="DY11"/>
  <c r="DX11"/>
  <c r="DW11"/>
  <c r="DV11"/>
  <c r="DU11"/>
  <c r="DS11"/>
  <c r="DR11"/>
  <c r="DQ11"/>
  <c r="DP11"/>
  <c r="DO11"/>
  <c r="DN11"/>
  <c r="DM11"/>
  <c r="DK11"/>
  <c r="DI11"/>
  <c r="DH11"/>
  <c r="DG11"/>
  <c r="DF11"/>
  <c r="DE11"/>
  <c r="DD11"/>
  <c r="DC11"/>
  <c r="DA11"/>
  <c r="CZ11"/>
  <c r="CY11"/>
  <c r="CX11"/>
  <c r="CW11"/>
  <c r="CU11"/>
  <c r="CT11"/>
  <c r="CS11"/>
  <c r="CR11"/>
  <c r="CQ11"/>
  <c r="CP11"/>
  <c r="CO11"/>
  <c r="CN11"/>
  <c r="CL11"/>
  <c r="CK11"/>
  <c r="CI11"/>
  <c r="CG11"/>
  <c r="CF11"/>
  <c r="CE11"/>
  <c r="CC11"/>
  <c r="CB11"/>
  <c r="CA11"/>
  <c r="BY11"/>
  <c r="BX11"/>
  <c r="BW11"/>
  <c r="BV11"/>
  <c r="BU11"/>
  <c r="BT11"/>
  <c r="BS11"/>
  <c r="BR11"/>
  <c r="BQ11"/>
  <c r="BP11"/>
  <c r="BO11"/>
  <c r="BN11"/>
  <c r="BM11"/>
  <c r="BL11"/>
  <c r="BK11"/>
  <c r="BJ11"/>
  <c r="BI11"/>
  <c r="BG11"/>
  <c r="BE11"/>
  <c r="BD11"/>
  <c r="BC11"/>
  <c r="BB11"/>
  <c r="BA11"/>
  <c r="AZ11"/>
  <c r="AW11"/>
  <c r="AV11"/>
  <c r="AU11"/>
  <c r="AS11"/>
  <c r="AQ11"/>
  <c r="AP11"/>
  <c r="AO11"/>
  <c r="AM11"/>
  <c r="AL11"/>
  <c r="AK11"/>
  <c r="AJ11"/>
  <c r="AI11"/>
  <c r="AH11"/>
  <c r="AG11"/>
  <c r="AE11"/>
  <c r="DL12"/>
  <c r="DJ12" s="1"/>
  <c r="CV12"/>
  <c r="CH12" s="1"/>
  <c r="BZ12"/>
  <c r="BH12"/>
  <c r="AX12"/>
  <c r="AR12"/>
  <c r="AC12"/>
  <c r="AB12"/>
  <c r="AA12"/>
  <c r="Z12"/>
  <c r="Y12"/>
  <c r="X12"/>
  <c r="W12"/>
  <c r="U12"/>
  <c r="T12"/>
  <c r="S12"/>
  <c r="R12"/>
  <c r="Q12"/>
  <c r="O12"/>
  <c r="N12"/>
  <c r="M12"/>
  <c r="L12"/>
  <c r="K12"/>
  <c r="J12"/>
  <c r="I12"/>
  <c r="H12"/>
  <c r="G12"/>
  <c r="F12"/>
  <c r="E12"/>
  <c r="EJ11"/>
  <c r="DT11"/>
  <c r="CM11"/>
  <c r="AY11"/>
  <c r="AN11"/>
  <c r="K13" l="1"/>
  <c r="X13"/>
  <c r="X11" s="1"/>
  <c r="R13"/>
  <c r="R11" s="1"/>
  <c r="W13"/>
  <c r="AA13"/>
  <c r="S13"/>
  <c r="Q13"/>
  <c r="Q11" s="1"/>
  <c r="O13"/>
  <c r="O11" s="1"/>
  <c r="T13"/>
  <c r="Y13"/>
  <c r="AC13"/>
  <c r="AC11" s="1"/>
  <c r="H13"/>
  <c r="BF12"/>
  <c r="U13"/>
  <c r="U11" s="1"/>
  <c r="N13"/>
  <c r="N11" s="1"/>
  <c r="P20"/>
  <c r="AR13"/>
  <c r="AR11" s="1"/>
  <c r="Z13"/>
  <c r="Z11" s="1"/>
  <c r="AB13"/>
  <c r="AB11" s="1"/>
  <c r="AX13"/>
  <c r="AX11" s="1"/>
  <c r="L13"/>
  <c r="L11" s="1"/>
  <c r="CJ13"/>
  <c r="CJ11" s="1"/>
  <c r="E13"/>
  <c r="E11" s="1"/>
  <c r="M13"/>
  <c r="M11" s="1"/>
  <c r="J13"/>
  <c r="J11" s="1"/>
  <c r="I13"/>
  <c r="I11" s="1"/>
  <c r="G13"/>
  <c r="G11" s="1"/>
  <c r="AF13"/>
  <c r="AF11" s="1"/>
  <c r="F13"/>
  <c r="F11" s="1"/>
  <c r="DB11"/>
  <c r="AD18"/>
  <c r="Y11"/>
  <c r="K11"/>
  <c r="DL11"/>
  <c r="CV11"/>
  <c r="T11"/>
  <c r="C11"/>
  <c r="W11"/>
  <c r="AA11"/>
  <c r="CH22"/>
  <c r="CH18"/>
  <c r="DJ11"/>
  <c r="BZ11"/>
  <c r="S11"/>
  <c r="H11"/>
  <c r="P16"/>
  <c r="V19"/>
  <c r="P12"/>
  <c r="V17"/>
  <c r="V18"/>
  <c r="V16"/>
  <c r="V15"/>
  <c r="V21"/>
  <c r="V20"/>
  <c r="D21"/>
  <c r="D20"/>
  <c r="D19"/>
  <c r="D18"/>
  <c r="D17"/>
  <c r="D16"/>
  <c r="D15"/>
  <c r="D22"/>
  <c r="CH15"/>
  <c r="CH16"/>
  <c r="CH20"/>
  <c r="CH19"/>
  <c r="CH17"/>
  <c r="D12"/>
  <c r="V22"/>
  <c r="V12"/>
  <c r="P22"/>
  <c r="BH1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P13" l="1"/>
  <c r="V13"/>
  <c r="V11" s="1"/>
  <c r="CH13"/>
  <c r="CH11" s="1"/>
  <c r="D13"/>
  <c r="D11" s="1"/>
  <c r="AD13"/>
  <c r="AD11" s="1"/>
  <c r="B18"/>
  <c r="B20"/>
  <c r="B21"/>
  <c r="B15"/>
  <c r="BF11"/>
  <c r="B12"/>
  <c r="B19"/>
  <c r="P11"/>
  <c r="B17"/>
  <c r="B16"/>
  <c r="B22"/>
  <c r="B13" l="1"/>
  <c r="B11"/>
</calcChain>
</file>

<file path=xl/sharedStrings.xml><?xml version="1.0" encoding="utf-8"?>
<sst xmlns="http://schemas.openxmlformats.org/spreadsheetml/2006/main" count="264" uniqueCount="90">
  <si>
    <t>Услуги связи</t>
  </si>
  <si>
    <t>Закупка товаров, работ, услуг в сфере информа-ционно-коммуни-кационных технологий</t>
  </si>
  <si>
    <t>Транс-портные услуги</t>
  </si>
  <si>
    <t>Арендная плата за пользо-вание иму-ществом</t>
  </si>
  <si>
    <t>Работы, услуги по содер-жанию имущества</t>
  </si>
  <si>
    <t>300 ВР</t>
  </si>
  <si>
    <t>800 ВР</t>
  </si>
  <si>
    <t>400 ВР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</si>
  <si>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</si>
  <si>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</si>
  <si>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</si>
  <si>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</si>
  <si>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>Социальное обеспечение и иные выплаты населению</t>
  </si>
  <si>
    <t>Капитальные вложения в объекты муници-пальной собствен-ности</t>
  </si>
  <si>
    <t>500 ВР</t>
  </si>
  <si>
    <t>Дотации</t>
  </si>
  <si>
    <t>Субсидии</t>
  </si>
  <si>
    <t>Субвенции</t>
  </si>
  <si>
    <t>Всего</t>
  </si>
  <si>
    <t>Иные межбюд-жетные трансферты на вырав-нивание</t>
  </si>
  <si>
    <t>Иные межбюд-жетные трансферты на переданные полномочия</t>
  </si>
  <si>
    <t>в том числе:</t>
  </si>
  <si>
    <t>(тыс.рублей)</t>
  </si>
  <si>
    <t>код вида расходов классификации  расходов бюджетов /
статей классификации операций сектора государственного управления</t>
  </si>
  <si>
    <t>242ВР</t>
  </si>
  <si>
    <t>221
КОСГУ</t>
  </si>
  <si>
    <t>222
КОСГУ</t>
  </si>
  <si>
    <t>224
КОСГУ</t>
  </si>
  <si>
    <t>225
КОСГУ</t>
  </si>
  <si>
    <t>226
КОСГУ</t>
  </si>
  <si>
    <t>290
КОСГУ</t>
  </si>
  <si>
    <t>Увеличение стоимости основных средств</t>
  </si>
  <si>
    <t>310
КОСГУ</t>
  </si>
  <si>
    <t>Увеличение стоимости матери-альных запасов</t>
  </si>
  <si>
    <t>340
КОСГУ</t>
  </si>
  <si>
    <t>700 ВР</t>
  </si>
  <si>
    <t>Обслу-живание муници-пального долга</t>
  </si>
  <si>
    <t>в том числе</t>
  </si>
  <si>
    <t>810
Субсидии юриди-ческим лицам</t>
  </si>
  <si>
    <t>830
Испол-нение судебных актов</t>
  </si>
  <si>
    <t>840
Испол-нение муници-пальных гарантий</t>
  </si>
  <si>
    <t>850
Уплата налогов, сборов и иных платежей</t>
  </si>
  <si>
    <t>870
Резервные средства</t>
  </si>
  <si>
    <t>Прочие расходы**</t>
  </si>
  <si>
    <t>Прочие работы,
услуги
**</t>
  </si>
  <si>
    <t>** при наличии данных расходов необходимо приложить расшифровку сумм в разрезе направлений</t>
  </si>
  <si>
    <t xml:space="preserve">(периодичность: ежеквартально
до 20 апреля, до 20 июля, до 20 октября)
</t>
  </si>
  <si>
    <t>Приложение 2</t>
  </si>
  <si>
    <t>112 ВР</t>
  </si>
  <si>
    <t xml:space="preserve">Иные выплаты персоналу учреждений, за исключением фонда оплаты труда
</t>
  </si>
  <si>
    <t>Специальные расходы</t>
  </si>
  <si>
    <t>880
Специ-альные расходы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</si>
  <si>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</si>
  <si>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</si>
  <si>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</si>
  <si>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</si>
  <si>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</si>
  <si>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</si>
  <si>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</si>
  <si>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</si>
  <si>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t xml:space="preserve">Всего прочие расходы
 </t>
    </r>
    <r>
      <rPr>
        <b/>
        <i/>
        <sz val="12"/>
        <rFont val="Times New Roman"/>
        <family val="1"/>
        <charset val="204"/>
      </rPr>
      <t>(гр.17 из таблицы Приложения 1)</t>
    </r>
  </si>
  <si>
    <r>
      <t xml:space="preserve">Расшифровка 240 ВР  </t>
    </r>
    <r>
      <rPr>
        <i/>
        <sz val="12"/>
        <rFont val="Times New Roman"/>
        <family val="1"/>
        <charset val="204"/>
      </rPr>
      <t>(по гр.17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</si>
  <si>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гр.22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</si>
  <si>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</si>
  <si>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гр.32 из таблицы Приложения 1)</t>
    </r>
  </si>
  <si>
    <r>
      <t xml:space="preserve">Прочие расходы за счет безмозмездных поступлений
 </t>
    </r>
    <r>
      <rPr>
        <b/>
        <i/>
        <sz val="12"/>
        <rFont val="Times New Roman"/>
        <family val="1"/>
        <charset val="204"/>
      </rPr>
      <t>(гр.37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</si>
  <si>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гр.37 из таблицы Приложения 1)</t>
    </r>
  </si>
  <si>
    <t>Услуги связи (ст.221)</t>
  </si>
  <si>
    <t>Транс-портные услуги (ст.222)</t>
  </si>
  <si>
    <t>Арендная плата за пользо-вание иму-ществом (ст.224)</t>
  </si>
  <si>
    <t>Работы, услуги по содер-жанию имущества (ст.225)</t>
  </si>
  <si>
    <t>Прочие расходы** (ст.290)</t>
  </si>
  <si>
    <t>Увеличение стоимости основных средств (ст.310)</t>
  </si>
  <si>
    <t>Увеличение стоимости матери-альных запасов (ст.340)</t>
  </si>
  <si>
    <r>
      <t>Услуги связи</t>
    </r>
    <r>
      <rPr>
        <sz val="8"/>
        <rFont val="Times New Roman"/>
        <family val="1"/>
        <charset val="204"/>
      </rPr>
      <t xml:space="preserve"> (ВР.244 ст.221)</t>
    </r>
  </si>
  <si>
    <r>
      <t xml:space="preserve">Транс-портные услуги </t>
    </r>
    <r>
      <rPr>
        <sz val="8"/>
        <rFont val="Times New Roman"/>
        <family val="1"/>
        <charset val="204"/>
      </rPr>
      <t>(ВР.240 ст.222)</t>
    </r>
  </si>
  <si>
    <r>
      <t xml:space="preserve">Арендная плата за пользо-вание иму-ществом </t>
    </r>
    <r>
      <rPr>
        <sz val="8"/>
        <rFont val="Times New Roman"/>
        <family val="1"/>
        <charset val="204"/>
      </rPr>
      <t>(ВР.240 ст.224)</t>
    </r>
  </si>
  <si>
    <r>
      <t xml:space="preserve">Работы, услуги по содер-жанию имущества </t>
    </r>
    <r>
      <rPr>
        <sz val="8"/>
        <rFont val="Times New Roman"/>
        <family val="1"/>
        <charset val="204"/>
      </rPr>
      <t>(ВР.240 ст.225)</t>
    </r>
  </si>
  <si>
    <r>
      <t xml:space="preserve">Прочие расходы** </t>
    </r>
    <r>
      <rPr>
        <sz val="8"/>
        <rFont val="Times New Roman"/>
        <family val="1"/>
        <charset val="204"/>
      </rPr>
      <t xml:space="preserve"> (ВР.240 ст.290)</t>
    </r>
  </si>
  <si>
    <r>
      <t>Прочие работы,
услуги (</t>
    </r>
    <r>
      <rPr>
        <sz val="8"/>
        <rFont val="Times New Roman"/>
        <family val="1"/>
        <charset val="204"/>
      </rPr>
      <t>ВР.240 ст.226,227)</t>
    </r>
    <r>
      <rPr>
        <sz val="12"/>
        <rFont val="Times New Roman"/>
        <family val="1"/>
        <charset val="204"/>
      </rPr>
      <t xml:space="preserve">
**</t>
    </r>
  </si>
  <si>
    <t>Прочие работы,
услуги
** (ст.226,227)</t>
  </si>
  <si>
    <r>
      <t xml:space="preserve">* данные </t>
    </r>
    <r>
      <rPr>
        <b/>
        <u/>
        <sz val="12"/>
        <rFont val="Times New Roman"/>
        <family val="1"/>
        <charset val="204"/>
      </rPr>
      <t>во всех графах таблицы</t>
    </r>
    <r>
      <rPr>
        <sz val="12"/>
        <rFont val="Times New Roman"/>
        <family val="1"/>
        <charset val="204"/>
      </rPr>
      <t xml:space="preserve"> отражаются с учетом расходов автономных и бюджетных учреждений по соответствующим направлениям за счет предоставляемых субсидий из бюджета</t>
    </r>
  </si>
  <si>
    <r>
      <t>800 ВР</t>
    </r>
    <r>
      <rPr>
        <sz val="12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(без КОСГУ 223)</t>
    </r>
  </si>
  <si>
    <r>
      <t xml:space="preserve">Прочие расходы за счет доходов от оказания платных услуг и компенсации затрат государства
 </t>
    </r>
    <r>
      <rPr>
        <b/>
        <i/>
        <sz val="12"/>
        <rFont val="Times New Roman"/>
        <family val="1"/>
        <charset val="204"/>
      </rPr>
      <t xml:space="preserve">(гр.27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</si>
  <si>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Прочие расходы за счет субвенций, субсидий, иных МБТ
 </t>
    </r>
    <r>
      <rPr>
        <b/>
        <i/>
        <sz val="12"/>
        <rFont val="Times New Roman"/>
        <family val="1"/>
        <charset val="204"/>
      </rPr>
      <t xml:space="preserve">(гр.32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</si>
  <si>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Закупка товаров, работ, услуг в сфере информа-ционно-коммуни-кационных технологий </t>
    </r>
    <r>
      <rPr>
        <sz val="8"/>
        <rFont val="Times New Roman"/>
        <family val="1"/>
        <charset val="204"/>
      </rPr>
      <t>(ВР.242)</t>
    </r>
  </si>
  <si>
    <r>
      <t>Прочие расходы</t>
    </r>
    <r>
      <rPr>
        <sz val="12"/>
        <rFont val="Times New Roman"/>
        <family val="1"/>
        <charset val="204"/>
      </rPr>
      <t xml:space="preserve"> за счет налоговых и неналоговых доходов, дотаций, субвенции на выравнивание поселений, субсидий в целях компенсации расходов на повышение оплаты труда работников бюджетной сферы, источников финансирования дефицита местного бюджета</t>
    </r>
    <r>
      <rPr>
        <b/>
        <sz val="12"/>
        <rFont val="Times New Roman"/>
        <family val="1"/>
        <charset val="204"/>
      </rPr>
      <t xml:space="preserve">
 </t>
    </r>
    <r>
      <rPr>
        <b/>
        <i/>
        <sz val="12"/>
        <rFont val="Times New Roman"/>
        <family val="1"/>
        <charset val="204"/>
      </rPr>
      <t>(гр.22 из таблицы Приложения 1)*</t>
    </r>
    <r>
      <rPr>
        <i/>
        <sz val="8"/>
        <rFont val="Times New Roman"/>
        <family val="1"/>
        <charset val="204"/>
      </rPr>
      <t xml:space="preserve"> ПЛЮС ВР 122,123,611 и МИНУС ЗП БУ и КОММУНАЛКУ БУ</t>
    </r>
  </si>
  <si>
    <r>
      <t>Всего</t>
    </r>
    <r>
      <rPr>
        <b/>
        <sz val="6"/>
        <rFont val="Times New Roman"/>
        <family val="1"/>
        <charset val="204"/>
      </rPr>
      <t xml:space="preserve"> (+косгу 227)</t>
    </r>
  </si>
  <si>
    <t xml:space="preserve"> </t>
  </si>
  <si>
    <t>Расшифровка прочих расходов* консолидированного бюджета Муезерского муниципального района (городского округа) по состоянию на 01.10.2023г.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</si>
</sst>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0\.00\.00"/>
    <numFmt numFmtId="167" formatCode="#,##0.0"/>
  </numFmts>
  <fonts count="3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/>
    <xf numFmtId="164" fontId="5" fillId="0" borderId="0" applyFont="0" applyFill="0" applyBorder="0" applyAlignment="0" applyProtection="0"/>
    <xf numFmtId="2" fontId="6" fillId="0" borderId="1"/>
    <xf numFmtId="0" fontId="1" fillId="0" borderId="0"/>
    <xf numFmtId="0" fontId="10" fillId="0" borderId="0"/>
    <xf numFmtId="0" fontId="10" fillId="0" borderId="0"/>
    <xf numFmtId="0" fontId="6" fillId="0" borderId="0"/>
    <xf numFmtId="0" fontId="5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7" fillId="0" borderId="0"/>
    <xf numFmtId="0" fontId="2" fillId="0" borderId="0"/>
    <xf numFmtId="0" fontId="11" fillId="0" borderId="0"/>
    <xf numFmtId="165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08">
    <xf numFmtId="0" fontId="0" fillId="0" borderId="0" xfId="0"/>
    <xf numFmtId="0" fontId="12" fillId="0" borderId="0" xfId="0" applyFont="1"/>
    <xf numFmtId="0" fontId="12" fillId="3" borderId="0" xfId="0" applyFont="1" applyFill="1"/>
    <xf numFmtId="0" fontId="12" fillId="4" borderId="0" xfId="0" applyFont="1" applyFill="1"/>
    <xf numFmtId="0" fontId="12" fillId="5" borderId="0" xfId="0" applyFont="1" applyFill="1"/>
    <xf numFmtId="0" fontId="12" fillId="6" borderId="0" xfId="0" applyFont="1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8" fillId="0" borderId="0" xfId="0" applyFont="1"/>
    <xf numFmtId="166" fontId="15" fillId="2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3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4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5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6" borderId="1" xfId="12" applyNumberFormat="1" applyFont="1" applyFill="1" applyBorder="1" applyAlignment="1" applyProtection="1">
      <alignment horizontal="center" vertical="center" wrapText="1"/>
      <protection hidden="1"/>
    </xf>
    <xf numFmtId="0" fontId="15" fillId="3" borderId="0" xfId="20" applyFont="1" applyFill="1" applyAlignment="1">
      <alignment vertical="top" wrapText="1"/>
    </xf>
    <xf numFmtId="0" fontId="15" fillId="0" borderId="0" xfId="20" applyFont="1" applyAlignment="1">
      <alignment vertical="top" wrapText="1"/>
    </xf>
    <xf numFmtId="167" fontId="12" fillId="0" borderId="0" xfId="0" applyNumberFormat="1" applyFont="1"/>
    <xf numFmtId="0" fontId="14" fillId="0" borderId="1" xfId="20" applyFont="1" applyBorder="1"/>
    <xf numFmtId="0" fontId="23" fillId="0" borderId="1" xfId="20" applyFont="1" applyBorder="1"/>
    <xf numFmtId="0" fontId="15" fillId="0" borderId="1" xfId="0" applyFont="1" applyFill="1" applyBorder="1" applyAlignment="1" applyProtection="1">
      <alignment vertical="center" wrapText="1"/>
      <protection locked="0"/>
    </xf>
    <xf numFmtId="0" fontId="15" fillId="0" borderId="0" xfId="0" applyFont="1" applyFill="1" applyBorder="1" applyAlignment="1" applyProtection="1">
      <alignment vertical="center" wrapText="1"/>
      <protection locked="0"/>
    </xf>
    <xf numFmtId="167" fontId="25" fillId="3" borderId="0" xfId="20" applyNumberFormat="1" applyFont="1" applyFill="1" applyBorder="1" applyAlignment="1">
      <alignment horizontal="center"/>
    </xf>
    <xf numFmtId="167" fontId="4" fillId="3" borderId="0" xfId="20" applyNumberFormat="1" applyFont="1" applyFill="1" applyBorder="1" applyAlignment="1">
      <alignment horizontal="center"/>
    </xf>
    <xf numFmtId="167" fontId="25" fillId="4" borderId="0" xfId="20" applyNumberFormat="1" applyFont="1" applyFill="1" applyBorder="1" applyAlignment="1">
      <alignment horizontal="center"/>
    </xf>
    <xf numFmtId="167" fontId="4" fillId="4" borderId="0" xfId="20" applyNumberFormat="1" applyFont="1" applyFill="1" applyBorder="1" applyAlignment="1">
      <alignment horizontal="center"/>
    </xf>
    <xf numFmtId="167" fontId="25" fillId="5" borderId="0" xfId="20" applyNumberFormat="1" applyFont="1" applyFill="1" applyBorder="1" applyAlignment="1">
      <alignment horizontal="center"/>
    </xf>
    <xf numFmtId="167" fontId="4" fillId="5" borderId="0" xfId="20" applyNumberFormat="1" applyFont="1" applyFill="1" applyBorder="1" applyAlignment="1">
      <alignment horizontal="center"/>
    </xf>
    <xf numFmtId="167" fontId="25" fillId="6" borderId="0" xfId="20" applyNumberFormat="1" applyFont="1" applyFill="1" applyBorder="1" applyAlignment="1">
      <alignment horizontal="center"/>
    </xf>
    <xf numFmtId="167" fontId="4" fillId="6" borderId="0" xfId="20" applyNumberFormat="1" applyFont="1" applyFill="1" applyBorder="1" applyAlignment="1">
      <alignment horizontal="center"/>
    </xf>
    <xf numFmtId="0" fontId="26" fillId="0" borderId="1" xfId="20" applyFont="1" applyBorder="1"/>
    <xf numFmtId="0" fontId="27" fillId="0" borderId="0" xfId="0" applyFont="1"/>
    <xf numFmtId="167" fontId="25" fillId="0" borderId="0" xfId="20" applyNumberFormat="1" applyFont="1" applyBorder="1" applyAlignment="1">
      <alignment horizontal="center"/>
    </xf>
    <xf numFmtId="0" fontId="28" fillId="0" borderId="1" xfId="7" applyFont="1" applyBorder="1" applyAlignment="1">
      <alignment horizontal="center"/>
    </xf>
    <xf numFmtId="0" fontId="28" fillId="3" borderId="1" xfId="7" applyFont="1" applyFill="1" applyBorder="1" applyAlignment="1">
      <alignment horizontal="center"/>
    </xf>
    <xf numFmtId="0" fontId="28" fillId="4" borderId="1" xfId="7" applyFont="1" applyFill="1" applyBorder="1" applyAlignment="1">
      <alignment horizontal="center"/>
    </xf>
    <xf numFmtId="0" fontId="28" fillId="5" borderId="1" xfId="7" applyFont="1" applyFill="1" applyBorder="1" applyAlignment="1">
      <alignment horizontal="center"/>
    </xf>
    <xf numFmtId="0" fontId="28" fillId="6" borderId="1" xfId="7" applyFont="1" applyFill="1" applyBorder="1" applyAlignment="1">
      <alignment horizontal="center"/>
    </xf>
    <xf numFmtId="0" fontId="29" fillId="0" borderId="0" xfId="0" applyFont="1"/>
    <xf numFmtId="0" fontId="15" fillId="0" borderId="2" xfId="7" applyFont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5" fillId="6" borderId="1" xfId="3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167" fontId="25" fillId="0" borderId="1" xfId="20" applyNumberFormat="1" applyFont="1" applyBorder="1" applyAlignment="1">
      <alignment horizontal="center"/>
    </xf>
    <xf numFmtId="167" fontId="25" fillId="6" borderId="1" xfId="20" applyNumberFormat="1" applyFont="1" applyFill="1" applyBorder="1" applyAlignment="1">
      <alignment horizontal="center"/>
    </xf>
    <xf numFmtId="167" fontId="4" fillId="6" borderId="1" xfId="20" applyNumberFormat="1" applyFont="1" applyFill="1" applyBorder="1" applyAlignment="1">
      <alignment horizontal="center"/>
    </xf>
    <xf numFmtId="167" fontId="30" fillId="6" borderId="1" xfId="20" applyNumberFormat="1" applyFont="1" applyFill="1" applyBorder="1" applyAlignment="1">
      <alignment horizontal="center"/>
    </xf>
    <xf numFmtId="167" fontId="28" fillId="6" borderId="1" xfId="20" applyNumberFormat="1" applyFont="1" applyFill="1" applyBorder="1" applyAlignment="1">
      <alignment horizontal="center"/>
    </xf>
    <xf numFmtId="167" fontId="4" fillId="5" borderId="1" xfId="20" applyNumberFormat="1" applyFont="1" applyFill="1" applyBorder="1" applyAlignment="1">
      <alignment horizontal="center"/>
    </xf>
    <xf numFmtId="167" fontId="28" fillId="5" borderId="1" xfId="20" applyNumberFormat="1" applyFont="1" applyFill="1" applyBorder="1" applyAlignment="1">
      <alignment horizontal="center"/>
    </xf>
    <xf numFmtId="167" fontId="25" fillId="5" borderId="1" xfId="20" applyNumberFormat="1" applyFont="1" applyFill="1" applyBorder="1" applyAlignment="1">
      <alignment horizontal="center"/>
    </xf>
    <xf numFmtId="167" fontId="30" fillId="5" borderId="1" xfId="20" applyNumberFormat="1" applyFont="1" applyFill="1" applyBorder="1" applyAlignment="1">
      <alignment horizontal="center"/>
    </xf>
    <xf numFmtId="0" fontId="15" fillId="2" borderId="1" xfId="3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167" fontId="30" fillId="4" borderId="1" xfId="20" applyNumberFormat="1" applyFont="1" applyFill="1" applyBorder="1" applyAlignment="1">
      <alignment horizontal="center"/>
    </xf>
    <xf numFmtId="167" fontId="28" fillId="4" borderId="1" xfId="20" applyNumberFormat="1" applyFont="1" applyFill="1" applyBorder="1" applyAlignment="1">
      <alignment horizontal="center"/>
    </xf>
    <xf numFmtId="167" fontId="25" fillId="4" borderId="1" xfId="20" applyNumberFormat="1" applyFont="1" applyFill="1" applyBorder="1" applyAlignment="1">
      <alignment horizontal="center"/>
    </xf>
    <xf numFmtId="167" fontId="4" fillId="4" borderId="1" xfId="20" applyNumberFormat="1" applyFont="1" applyFill="1" applyBorder="1" applyAlignment="1">
      <alignment horizontal="center"/>
    </xf>
    <xf numFmtId="0" fontId="15" fillId="6" borderId="0" xfId="20" applyFont="1" applyFill="1" applyAlignment="1">
      <alignment horizontal="left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5" fillId="6" borderId="1" xfId="3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3" fillId="6" borderId="6" xfId="7" applyFont="1" applyFill="1" applyBorder="1" applyAlignment="1">
      <alignment horizontal="center" vertical="center" wrapText="1"/>
    </xf>
    <xf numFmtId="0" fontId="13" fillId="6" borderId="2" xfId="7" applyFont="1" applyFill="1" applyBorder="1" applyAlignment="1">
      <alignment horizontal="center" vertical="center" wrapText="1"/>
    </xf>
    <xf numFmtId="0" fontId="13" fillId="6" borderId="5" xfId="7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6" xfId="3" applyFont="1" applyFill="1" applyBorder="1" applyAlignment="1">
      <alignment horizontal="center" vertical="center" wrapText="1"/>
    </xf>
    <xf numFmtId="0" fontId="13" fillId="6" borderId="2" xfId="3" applyFont="1" applyFill="1" applyBorder="1" applyAlignment="1">
      <alignment horizontal="center" vertical="center" wrapText="1"/>
    </xf>
    <xf numFmtId="0" fontId="13" fillId="6" borderId="5" xfId="3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5" fillId="0" borderId="0" xfId="20" applyFont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20" applyFont="1" applyAlignment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2" xfId="3" applyFont="1" applyFill="1" applyBorder="1" applyAlignment="1">
      <alignment horizontal="center" vertical="center" wrapText="1"/>
    </xf>
    <xf numFmtId="0" fontId="13" fillId="3" borderId="5" xfId="3" applyFont="1" applyFill="1" applyBorder="1" applyAlignment="1">
      <alignment horizontal="center" vertical="center" wrapText="1"/>
    </xf>
    <xf numFmtId="0" fontId="13" fillId="3" borderId="6" xfId="7" applyFont="1" applyFill="1" applyBorder="1" applyAlignment="1">
      <alignment horizontal="center" vertical="center" wrapText="1"/>
    </xf>
    <xf numFmtId="0" fontId="13" fillId="3" borderId="2" xfId="7" applyFont="1" applyFill="1" applyBorder="1" applyAlignment="1">
      <alignment horizontal="center" vertical="center" wrapText="1"/>
    </xf>
    <xf numFmtId="0" fontId="13" fillId="3" borderId="5" xfId="7" applyFont="1" applyFill="1" applyBorder="1" applyAlignment="1">
      <alignment horizontal="center" vertical="center" wrapText="1"/>
    </xf>
    <xf numFmtId="0" fontId="15" fillId="3" borderId="0" xfId="20" applyFont="1" applyFill="1" applyAlignment="1">
      <alignment horizontal="left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15" fillId="5" borderId="0" xfId="20" applyFont="1" applyFill="1" applyAlignment="1">
      <alignment horizontal="left" vertical="center" wrapText="1"/>
    </xf>
    <xf numFmtId="0" fontId="15" fillId="4" borderId="0" xfId="20" applyFont="1" applyFill="1" applyAlignment="1">
      <alignment horizontal="left" vertical="center" wrapText="1"/>
    </xf>
    <xf numFmtId="0" fontId="13" fillId="4" borderId="6" xfId="3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center" vertical="center" wrapText="1"/>
    </xf>
    <xf numFmtId="0" fontId="13" fillId="4" borderId="5" xfId="3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3" fillId="4" borderId="6" xfId="7" applyFont="1" applyFill="1" applyBorder="1" applyAlignment="1">
      <alignment horizontal="center" vertical="center" wrapText="1"/>
    </xf>
    <xf numFmtId="0" fontId="13" fillId="4" borderId="2" xfId="7" applyFont="1" applyFill="1" applyBorder="1" applyAlignment="1">
      <alignment horizontal="center" vertical="center" wrapText="1"/>
    </xf>
    <xf numFmtId="0" fontId="13" fillId="4" borderId="5" xfId="7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3" fillId="5" borderId="6" xfId="3" applyFont="1" applyFill="1" applyBorder="1" applyAlignment="1">
      <alignment horizontal="center" vertical="center" wrapText="1"/>
    </xf>
    <xf numFmtId="0" fontId="13" fillId="5" borderId="2" xfId="3" applyFont="1" applyFill="1" applyBorder="1" applyAlignment="1">
      <alignment horizontal="center" vertical="center" wrapText="1"/>
    </xf>
    <xf numFmtId="0" fontId="13" fillId="5" borderId="5" xfId="3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17" fillId="3" borderId="4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3" fillId="0" borderId="6" xfId="7" applyFont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 wrapText="1"/>
    </xf>
    <xf numFmtId="0" fontId="13" fillId="0" borderId="5" xfId="7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2" borderId="6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3" fillId="0" borderId="0" xfId="20" applyFont="1" applyAlignment="1">
      <alignment horizontal="center" vertical="center" wrapText="1"/>
    </xf>
    <xf numFmtId="0" fontId="14" fillId="0" borderId="11" xfId="0" applyFont="1" applyBorder="1" applyAlignment="1">
      <alignment horizontal="right"/>
    </xf>
    <xf numFmtId="167" fontId="4" fillId="3" borderId="1" xfId="20" applyNumberFormat="1" applyFont="1" applyFill="1" applyBorder="1" applyAlignment="1">
      <alignment horizontal="center"/>
    </xf>
    <xf numFmtId="167" fontId="28" fillId="3" borderId="1" xfId="20" applyNumberFormat="1" applyFont="1" applyFill="1" applyBorder="1" applyAlignment="1">
      <alignment horizontal="center"/>
    </xf>
    <xf numFmtId="167" fontId="4" fillId="7" borderId="1" xfId="20" applyNumberFormat="1" applyFont="1" applyFill="1" applyBorder="1" applyAlignment="1">
      <alignment horizontal="center"/>
    </xf>
    <xf numFmtId="167" fontId="30" fillId="3" borderId="1" xfId="20" applyNumberFormat="1" applyFont="1" applyFill="1" applyBorder="1" applyAlignment="1">
      <alignment horizontal="center"/>
    </xf>
    <xf numFmtId="167" fontId="25" fillId="7" borderId="1" xfId="20" applyNumberFormat="1" applyFont="1" applyFill="1" applyBorder="1" applyAlignment="1">
      <alignment horizontal="center"/>
    </xf>
    <xf numFmtId="167" fontId="25" fillId="3" borderId="1" xfId="20" applyNumberFormat="1" applyFont="1" applyFill="1" applyBorder="1" applyAlignment="1">
      <alignment horizontal="center"/>
    </xf>
    <xf numFmtId="167" fontId="4" fillId="7" borderId="3" xfId="25" applyNumberFormat="1" applyFont="1" applyFill="1" applyBorder="1" applyAlignment="1" applyProtection="1">
      <alignment horizontal="center"/>
      <protection hidden="1"/>
    </xf>
    <xf numFmtId="167" fontId="4" fillId="7" borderId="3" xfId="26" applyNumberFormat="1" applyFont="1" applyFill="1" applyBorder="1" applyAlignment="1" applyProtection="1">
      <alignment horizontal="center"/>
      <protection hidden="1"/>
    </xf>
    <xf numFmtId="167" fontId="4" fillId="7" borderId="3" xfId="27" applyNumberFormat="1" applyFont="1" applyFill="1" applyBorder="1" applyAlignment="1" applyProtection="1">
      <alignment horizontal="center"/>
      <protection hidden="1"/>
    </xf>
    <xf numFmtId="167" fontId="30" fillId="0" borderId="1" xfId="20" applyNumberFormat="1" applyFont="1" applyBorder="1" applyAlignment="1">
      <alignment horizontal="center"/>
    </xf>
    <xf numFmtId="167" fontId="28" fillId="0" borderId="1" xfId="20" applyNumberFormat="1" applyFont="1" applyBorder="1" applyAlignment="1">
      <alignment horizontal="center"/>
    </xf>
  </cellXfs>
  <cellStyles count="28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10" xfId="4"/>
    <cellStyle name="Обычный 2 11" xfId="5"/>
    <cellStyle name="Обычный 2 2" xfId="6"/>
    <cellStyle name="Обычный 2 2 2" xfId="7"/>
    <cellStyle name="Обычный 2 3" xfId="8"/>
    <cellStyle name="Обычный 2 3 2" xfId="9"/>
    <cellStyle name="Обычный 2 3 3" xfId="10"/>
    <cellStyle name="Обычный 2 4" xfId="11"/>
    <cellStyle name="Обычный 2 5" xfId="12"/>
    <cellStyle name="Обычный 2 5 2" xfId="13"/>
    <cellStyle name="Обычный 2 6" xfId="14"/>
    <cellStyle name="Обычный 2 7" xfId="15"/>
    <cellStyle name="Обычный 2 7 2" xfId="16"/>
    <cellStyle name="Обычный 2 8" xfId="17"/>
    <cellStyle name="Обычный 2 8 2" xfId="18"/>
    <cellStyle name="Обычный 2 9" xfId="19"/>
    <cellStyle name="Обычный 3" xfId="20"/>
    <cellStyle name="Обычный 3 2" xfId="21"/>
    <cellStyle name="Обычный 4" xfId="22"/>
    <cellStyle name="Обычный 5" xfId="23"/>
    <cellStyle name="Обычный 6" xfId="25"/>
    <cellStyle name="Обычный 7" xfId="26"/>
    <cellStyle name="Обычный 8" xfId="27"/>
    <cellStyle name="Финансовый 2" xfId="24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37"/>
  <sheetViews>
    <sheetView tabSelected="1" zoomScale="75" zoomScaleNormal="75" zoomScaleSheetLayoutView="80" workbookViewId="0">
      <pane xSplit="1" ySplit="10" topLeftCell="L11" activePane="bottomRight" state="frozen"/>
      <selection pane="topRight" activeCell="B1" sqref="B1"/>
      <selection pane="bottomLeft" activeCell="A11" sqref="A11"/>
      <selection pane="bottomRight" activeCell="B1" sqref="B1:AF1048576"/>
    </sheetView>
  </sheetViews>
  <sheetFormatPr defaultRowHeight="15"/>
  <cols>
    <col min="1" max="1" width="42.5703125" style="1" customWidth="1"/>
    <col min="2" max="3" width="18.140625" style="1" customWidth="1"/>
    <col min="4" max="5" width="15.140625" style="1" customWidth="1"/>
    <col min="6" max="6" width="10.7109375" style="1" customWidth="1"/>
    <col min="7" max="7" width="11.7109375" style="1" customWidth="1"/>
    <col min="8" max="9" width="13.42578125" style="1" customWidth="1"/>
    <col min="10" max="10" width="11.85546875" style="1" customWidth="1"/>
    <col min="11" max="11" width="11.7109375" style="1" customWidth="1"/>
    <col min="12" max="13" width="12.42578125" style="1" customWidth="1"/>
    <col min="14" max="14" width="15.85546875" style="1" customWidth="1"/>
    <col min="15" max="19" width="16.42578125" style="1" customWidth="1"/>
    <col min="20" max="21" width="15.28515625" style="1" customWidth="1"/>
    <col min="22" max="28" width="13.28515625" style="1" customWidth="1"/>
    <col min="29" max="29" width="13" style="1" customWidth="1"/>
    <col min="30" max="30" width="23.140625" style="2" customWidth="1"/>
    <col min="31" max="31" width="13.5703125" style="2" customWidth="1"/>
    <col min="32" max="33" width="15.140625" style="2" customWidth="1"/>
    <col min="34" max="34" width="10.7109375" style="2" customWidth="1"/>
    <col min="35" max="35" width="11.7109375" style="2" customWidth="1"/>
    <col min="36" max="37" width="13.42578125" style="2" customWidth="1"/>
    <col min="38" max="38" width="11.85546875" style="2" customWidth="1"/>
    <col min="39" max="39" width="11.7109375" style="2" customWidth="1"/>
    <col min="40" max="41" width="10.7109375" style="2" customWidth="1"/>
    <col min="42" max="42" width="12.42578125" style="2" customWidth="1"/>
    <col min="43" max="43" width="10.42578125" style="2" customWidth="1"/>
    <col min="44" max="44" width="16.42578125" style="2" customWidth="1"/>
    <col min="45" max="46" width="13.85546875" style="2" customWidth="1"/>
    <col min="47" max="47" width="14.7109375" style="2" customWidth="1"/>
    <col min="48" max="49" width="15.28515625" style="2" customWidth="1"/>
    <col min="50" max="50" width="13.28515625" style="2" customWidth="1"/>
    <col min="51" max="57" width="9.85546875" style="2" customWidth="1"/>
    <col min="58" max="59" width="18.140625" style="3" customWidth="1"/>
    <col min="60" max="61" width="15.140625" style="3" customWidth="1"/>
    <col min="62" max="62" width="10.7109375" style="3" customWidth="1"/>
    <col min="63" max="63" width="11.7109375" style="3" customWidth="1"/>
    <col min="64" max="65" width="13.42578125" style="3" customWidth="1"/>
    <col min="66" max="66" width="11.85546875" style="3" customWidth="1"/>
    <col min="67" max="67" width="11.7109375" style="3" customWidth="1"/>
    <col min="68" max="69" width="12.42578125" style="3" customWidth="1"/>
    <col min="70" max="70" width="15.85546875" style="3" customWidth="1"/>
    <col min="71" max="75" width="16.42578125" style="3" customWidth="1"/>
    <col min="76" max="77" width="15.28515625" style="3" customWidth="1"/>
    <col min="78" max="84" width="13.28515625" style="3" customWidth="1"/>
    <col min="85" max="85" width="13" style="3" customWidth="1"/>
    <col min="86" max="87" width="18.140625" style="4" customWidth="1"/>
    <col min="88" max="89" width="15.140625" style="4" customWidth="1"/>
    <col min="90" max="92" width="8.85546875" style="4" customWidth="1"/>
    <col min="93" max="93" width="10.85546875" style="4" customWidth="1"/>
    <col min="94" max="96" width="10.42578125" style="4" customWidth="1"/>
    <col min="97" max="97" width="12.42578125" style="4" customWidth="1"/>
    <col min="98" max="98" width="15.85546875" style="4" customWidth="1"/>
    <col min="99" max="103" width="16.42578125" style="4" customWidth="1"/>
    <col min="104" max="105" width="15.28515625" style="4" customWidth="1"/>
    <col min="106" max="112" width="13.28515625" style="4" customWidth="1"/>
    <col min="113" max="113" width="13" style="4" customWidth="1"/>
    <col min="114" max="115" width="18.140625" style="5" customWidth="1"/>
    <col min="116" max="117" width="15.140625" style="5" customWidth="1"/>
    <col min="118" max="118" width="10.7109375" style="5" customWidth="1"/>
    <col min="119" max="119" width="11.7109375" style="5" customWidth="1"/>
    <col min="120" max="121" width="13.42578125" style="5" customWidth="1"/>
    <col min="122" max="122" width="11.85546875" style="5" customWidth="1"/>
    <col min="123" max="123" width="11.7109375" style="5" customWidth="1"/>
    <col min="124" max="125" width="12.42578125" style="5" customWidth="1"/>
    <col min="126" max="126" width="15.85546875" style="5" customWidth="1"/>
    <col min="127" max="131" width="16.42578125" style="5" customWidth="1"/>
    <col min="132" max="133" width="15.28515625" style="5" customWidth="1"/>
    <col min="134" max="140" width="13.28515625" style="5" customWidth="1"/>
    <col min="141" max="141" width="13" style="5" customWidth="1"/>
    <col min="142" max="16384" width="9.140625" style="1"/>
  </cols>
  <sheetData>
    <row r="1" spans="1:141">
      <c r="M1" s="167" t="s">
        <v>47</v>
      </c>
      <c r="N1" s="167"/>
      <c r="O1" s="167"/>
      <c r="AH1" s="2" t="s">
        <v>88</v>
      </c>
    </row>
    <row r="2" spans="1:141" ht="15" customHeight="1">
      <c r="M2" s="168" t="s">
        <v>46</v>
      </c>
      <c r="N2" s="168"/>
      <c r="O2" s="168"/>
    </row>
    <row r="3" spans="1:141" ht="66" customHeight="1">
      <c r="B3" s="195" t="s">
        <v>89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68"/>
      <c r="N3" s="168"/>
      <c r="O3" s="168"/>
    </row>
    <row r="4" spans="1:141">
      <c r="L4" s="196" t="s">
        <v>22</v>
      </c>
      <c r="M4" s="196"/>
      <c r="N4" s="196"/>
      <c r="O4" s="196"/>
    </row>
    <row r="5" spans="1:141" s="11" customFormat="1" ht="35.25" customHeight="1">
      <c r="A5" s="177"/>
      <c r="B5" s="182" t="s">
        <v>60</v>
      </c>
      <c r="C5" s="6" t="s">
        <v>48</v>
      </c>
      <c r="D5" s="188" t="s">
        <v>61</v>
      </c>
      <c r="E5" s="189"/>
      <c r="F5" s="189"/>
      <c r="G5" s="189"/>
      <c r="H5" s="189"/>
      <c r="I5" s="189"/>
      <c r="J5" s="189"/>
      <c r="K5" s="189"/>
      <c r="L5" s="189"/>
      <c r="M5" s="190"/>
      <c r="N5" s="6" t="s">
        <v>5</v>
      </c>
      <c r="O5" s="6" t="s">
        <v>7</v>
      </c>
      <c r="P5" s="171" t="s">
        <v>14</v>
      </c>
      <c r="Q5" s="172"/>
      <c r="R5" s="172"/>
      <c r="S5" s="172"/>
      <c r="T5" s="172"/>
      <c r="U5" s="173"/>
      <c r="V5" s="171" t="s">
        <v>6</v>
      </c>
      <c r="W5" s="172"/>
      <c r="X5" s="172"/>
      <c r="Y5" s="172"/>
      <c r="Z5" s="172"/>
      <c r="AA5" s="172"/>
      <c r="AB5" s="173"/>
      <c r="AC5" s="6" t="s">
        <v>35</v>
      </c>
      <c r="AD5" s="134" t="s">
        <v>86</v>
      </c>
      <c r="AE5" s="7" t="s">
        <v>48</v>
      </c>
      <c r="AF5" s="119" t="s">
        <v>62</v>
      </c>
      <c r="AG5" s="120"/>
      <c r="AH5" s="120"/>
      <c r="AI5" s="120"/>
      <c r="AJ5" s="120"/>
      <c r="AK5" s="120"/>
      <c r="AL5" s="120"/>
      <c r="AM5" s="120"/>
      <c r="AN5" s="120"/>
      <c r="AO5" s="121"/>
      <c r="AP5" s="7" t="s">
        <v>5</v>
      </c>
      <c r="AQ5" s="7" t="s">
        <v>7</v>
      </c>
      <c r="AR5" s="113" t="s">
        <v>14</v>
      </c>
      <c r="AS5" s="114"/>
      <c r="AT5" s="114"/>
      <c r="AU5" s="114"/>
      <c r="AV5" s="114"/>
      <c r="AW5" s="115"/>
      <c r="AX5" s="113" t="s">
        <v>82</v>
      </c>
      <c r="AY5" s="114"/>
      <c r="AZ5" s="114"/>
      <c r="BA5" s="114"/>
      <c r="BB5" s="114"/>
      <c r="BC5" s="114"/>
      <c r="BD5" s="115"/>
      <c r="BE5" s="7" t="s">
        <v>35</v>
      </c>
      <c r="BF5" s="151" t="s">
        <v>83</v>
      </c>
      <c r="BG5" s="8" t="s">
        <v>48</v>
      </c>
      <c r="BH5" s="157" t="s">
        <v>63</v>
      </c>
      <c r="BI5" s="158"/>
      <c r="BJ5" s="158"/>
      <c r="BK5" s="158"/>
      <c r="BL5" s="158"/>
      <c r="BM5" s="158"/>
      <c r="BN5" s="158"/>
      <c r="BO5" s="158"/>
      <c r="BP5" s="158"/>
      <c r="BQ5" s="159"/>
      <c r="BR5" s="8" t="s">
        <v>5</v>
      </c>
      <c r="BS5" s="8" t="s">
        <v>7</v>
      </c>
      <c r="BT5" s="116" t="s">
        <v>14</v>
      </c>
      <c r="BU5" s="117"/>
      <c r="BV5" s="117"/>
      <c r="BW5" s="117"/>
      <c r="BX5" s="117"/>
      <c r="BY5" s="118"/>
      <c r="BZ5" s="116" t="s">
        <v>6</v>
      </c>
      <c r="CA5" s="117"/>
      <c r="CB5" s="117"/>
      <c r="CC5" s="117"/>
      <c r="CD5" s="117"/>
      <c r="CE5" s="117"/>
      <c r="CF5" s="118"/>
      <c r="CG5" s="8" t="s">
        <v>35</v>
      </c>
      <c r="CH5" s="107" t="s">
        <v>84</v>
      </c>
      <c r="CI5" s="9" t="s">
        <v>48</v>
      </c>
      <c r="CJ5" s="102" t="s">
        <v>64</v>
      </c>
      <c r="CK5" s="103"/>
      <c r="CL5" s="103"/>
      <c r="CM5" s="103"/>
      <c r="CN5" s="103"/>
      <c r="CO5" s="103"/>
      <c r="CP5" s="103"/>
      <c r="CQ5" s="103"/>
      <c r="CR5" s="103"/>
      <c r="CS5" s="104"/>
      <c r="CT5" s="9" t="s">
        <v>5</v>
      </c>
      <c r="CU5" s="9" t="s">
        <v>7</v>
      </c>
      <c r="CV5" s="76" t="s">
        <v>14</v>
      </c>
      <c r="CW5" s="77"/>
      <c r="CX5" s="77"/>
      <c r="CY5" s="77"/>
      <c r="CZ5" s="77"/>
      <c r="DA5" s="78"/>
      <c r="DB5" s="76" t="s">
        <v>6</v>
      </c>
      <c r="DC5" s="77"/>
      <c r="DD5" s="77"/>
      <c r="DE5" s="77"/>
      <c r="DF5" s="77"/>
      <c r="DG5" s="77"/>
      <c r="DH5" s="78"/>
      <c r="DI5" s="9" t="s">
        <v>35</v>
      </c>
      <c r="DJ5" s="73" t="s">
        <v>65</v>
      </c>
      <c r="DK5" s="10" t="s">
        <v>48</v>
      </c>
      <c r="DL5" s="83" t="s">
        <v>66</v>
      </c>
      <c r="DM5" s="84"/>
      <c r="DN5" s="84"/>
      <c r="DO5" s="84"/>
      <c r="DP5" s="84"/>
      <c r="DQ5" s="84"/>
      <c r="DR5" s="84"/>
      <c r="DS5" s="84"/>
      <c r="DT5" s="84"/>
      <c r="DU5" s="85"/>
      <c r="DV5" s="10" t="s">
        <v>5</v>
      </c>
      <c r="DW5" s="10" t="s">
        <v>7</v>
      </c>
      <c r="DX5" s="91" t="s">
        <v>14</v>
      </c>
      <c r="DY5" s="92"/>
      <c r="DZ5" s="92"/>
      <c r="EA5" s="92"/>
      <c r="EB5" s="92"/>
      <c r="EC5" s="93"/>
      <c r="ED5" s="91" t="s">
        <v>6</v>
      </c>
      <c r="EE5" s="92"/>
      <c r="EF5" s="92"/>
      <c r="EG5" s="92"/>
      <c r="EH5" s="92"/>
      <c r="EI5" s="92"/>
      <c r="EJ5" s="93"/>
      <c r="EK5" s="10" t="s">
        <v>35</v>
      </c>
    </row>
    <row r="6" spans="1:141" s="11" customFormat="1" ht="18.75" customHeight="1">
      <c r="A6" s="178"/>
      <c r="B6" s="183"/>
      <c r="C6" s="130" t="s">
        <v>49</v>
      </c>
      <c r="D6" s="191" t="s">
        <v>18</v>
      </c>
      <c r="E6" s="179" t="s">
        <v>21</v>
      </c>
      <c r="F6" s="179"/>
      <c r="G6" s="179"/>
      <c r="H6" s="179"/>
      <c r="I6" s="179"/>
      <c r="J6" s="179"/>
      <c r="K6" s="179"/>
      <c r="L6" s="179"/>
      <c r="M6" s="179"/>
      <c r="N6" s="130" t="s">
        <v>12</v>
      </c>
      <c r="O6" s="130" t="s">
        <v>13</v>
      </c>
      <c r="P6" s="185" t="s">
        <v>18</v>
      </c>
      <c r="Q6" s="180" t="s">
        <v>21</v>
      </c>
      <c r="R6" s="180"/>
      <c r="S6" s="180"/>
      <c r="T6" s="180"/>
      <c r="U6" s="181"/>
      <c r="V6" s="130" t="s">
        <v>18</v>
      </c>
      <c r="W6" s="174" t="s">
        <v>37</v>
      </c>
      <c r="X6" s="175"/>
      <c r="Y6" s="175"/>
      <c r="Z6" s="175"/>
      <c r="AA6" s="175"/>
      <c r="AB6" s="176"/>
      <c r="AC6" s="130" t="s">
        <v>36</v>
      </c>
      <c r="AD6" s="135"/>
      <c r="AE6" s="110" t="s">
        <v>49</v>
      </c>
      <c r="AF6" s="131" t="s">
        <v>87</v>
      </c>
      <c r="AG6" s="142" t="s">
        <v>21</v>
      </c>
      <c r="AH6" s="142"/>
      <c r="AI6" s="142"/>
      <c r="AJ6" s="142"/>
      <c r="AK6" s="142"/>
      <c r="AL6" s="142"/>
      <c r="AM6" s="142"/>
      <c r="AN6" s="142"/>
      <c r="AO6" s="142"/>
      <c r="AP6" s="110" t="s">
        <v>12</v>
      </c>
      <c r="AQ6" s="110" t="s">
        <v>13</v>
      </c>
      <c r="AR6" s="123" t="s">
        <v>18</v>
      </c>
      <c r="AS6" s="169" t="s">
        <v>21</v>
      </c>
      <c r="AT6" s="169"/>
      <c r="AU6" s="169"/>
      <c r="AV6" s="169"/>
      <c r="AW6" s="170"/>
      <c r="AX6" s="110" t="s">
        <v>18</v>
      </c>
      <c r="AY6" s="139" t="s">
        <v>37</v>
      </c>
      <c r="AZ6" s="140"/>
      <c r="BA6" s="140"/>
      <c r="BB6" s="140"/>
      <c r="BC6" s="140"/>
      <c r="BD6" s="141"/>
      <c r="BE6" s="110" t="s">
        <v>36</v>
      </c>
      <c r="BF6" s="152"/>
      <c r="BG6" s="122" t="s">
        <v>49</v>
      </c>
      <c r="BH6" s="145" t="s">
        <v>18</v>
      </c>
      <c r="BI6" s="163" t="s">
        <v>21</v>
      </c>
      <c r="BJ6" s="163"/>
      <c r="BK6" s="163"/>
      <c r="BL6" s="163"/>
      <c r="BM6" s="163"/>
      <c r="BN6" s="163"/>
      <c r="BO6" s="163"/>
      <c r="BP6" s="163"/>
      <c r="BQ6" s="163"/>
      <c r="BR6" s="122" t="s">
        <v>12</v>
      </c>
      <c r="BS6" s="122" t="s">
        <v>13</v>
      </c>
      <c r="BT6" s="154" t="s">
        <v>18</v>
      </c>
      <c r="BU6" s="161" t="s">
        <v>21</v>
      </c>
      <c r="BV6" s="161"/>
      <c r="BW6" s="161"/>
      <c r="BX6" s="161"/>
      <c r="BY6" s="162"/>
      <c r="BZ6" s="122" t="s">
        <v>18</v>
      </c>
      <c r="CA6" s="148" t="s">
        <v>37</v>
      </c>
      <c r="CB6" s="149"/>
      <c r="CC6" s="149"/>
      <c r="CD6" s="149"/>
      <c r="CE6" s="149"/>
      <c r="CF6" s="150"/>
      <c r="CG6" s="122" t="s">
        <v>36</v>
      </c>
      <c r="CH6" s="108"/>
      <c r="CI6" s="82" t="s">
        <v>49</v>
      </c>
      <c r="CJ6" s="164" t="s">
        <v>18</v>
      </c>
      <c r="CK6" s="98" t="s">
        <v>21</v>
      </c>
      <c r="CL6" s="98"/>
      <c r="CM6" s="98"/>
      <c r="CN6" s="98"/>
      <c r="CO6" s="98"/>
      <c r="CP6" s="98"/>
      <c r="CQ6" s="98"/>
      <c r="CR6" s="98"/>
      <c r="CS6" s="98"/>
      <c r="CT6" s="82" t="s">
        <v>12</v>
      </c>
      <c r="CU6" s="82" t="s">
        <v>13</v>
      </c>
      <c r="CV6" s="99" t="s">
        <v>18</v>
      </c>
      <c r="CW6" s="89" t="s">
        <v>21</v>
      </c>
      <c r="CX6" s="89"/>
      <c r="CY6" s="89"/>
      <c r="CZ6" s="89"/>
      <c r="DA6" s="90"/>
      <c r="DB6" s="82" t="s">
        <v>18</v>
      </c>
      <c r="DC6" s="79" t="s">
        <v>37</v>
      </c>
      <c r="DD6" s="80"/>
      <c r="DE6" s="80"/>
      <c r="DF6" s="80"/>
      <c r="DG6" s="80"/>
      <c r="DH6" s="81"/>
      <c r="DI6" s="82" t="s">
        <v>36</v>
      </c>
      <c r="DJ6" s="74"/>
      <c r="DK6" s="61" t="s">
        <v>49</v>
      </c>
      <c r="DL6" s="86" t="s">
        <v>18</v>
      </c>
      <c r="DM6" s="64" t="s">
        <v>21</v>
      </c>
      <c r="DN6" s="64"/>
      <c r="DO6" s="64"/>
      <c r="DP6" s="64"/>
      <c r="DQ6" s="64"/>
      <c r="DR6" s="64"/>
      <c r="DS6" s="64"/>
      <c r="DT6" s="64"/>
      <c r="DU6" s="64"/>
      <c r="DV6" s="61" t="s">
        <v>12</v>
      </c>
      <c r="DW6" s="61" t="s">
        <v>13</v>
      </c>
      <c r="DX6" s="65" t="s">
        <v>18</v>
      </c>
      <c r="DY6" s="68" t="s">
        <v>21</v>
      </c>
      <c r="DZ6" s="68"/>
      <c r="EA6" s="68"/>
      <c r="EB6" s="68"/>
      <c r="EC6" s="69"/>
      <c r="ED6" s="61" t="s">
        <v>18</v>
      </c>
      <c r="EE6" s="94" t="s">
        <v>37</v>
      </c>
      <c r="EF6" s="95"/>
      <c r="EG6" s="95"/>
      <c r="EH6" s="95"/>
      <c r="EI6" s="95"/>
      <c r="EJ6" s="96"/>
      <c r="EK6" s="61" t="s">
        <v>36</v>
      </c>
    </row>
    <row r="7" spans="1:141" s="11" customFormat="1" ht="208.5" customHeight="1">
      <c r="A7" s="178"/>
      <c r="B7" s="183"/>
      <c r="C7" s="127"/>
      <c r="D7" s="192"/>
      <c r="E7" s="54" t="s">
        <v>1</v>
      </c>
      <c r="F7" s="54" t="s">
        <v>0</v>
      </c>
      <c r="G7" s="54" t="s">
        <v>2</v>
      </c>
      <c r="H7" s="54" t="s">
        <v>3</v>
      </c>
      <c r="I7" s="54" t="s">
        <v>4</v>
      </c>
      <c r="J7" s="54" t="s">
        <v>44</v>
      </c>
      <c r="K7" s="54" t="s">
        <v>43</v>
      </c>
      <c r="L7" s="12" t="s">
        <v>31</v>
      </c>
      <c r="M7" s="12" t="s">
        <v>33</v>
      </c>
      <c r="N7" s="127"/>
      <c r="O7" s="127"/>
      <c r="P7" s="186"/>
      <c r="Q7" s="130" t="s">
        <v>15</v>
      </c>
      <c r="R7" s="130" t="s">
        <v>16</v>
      </c>
      <c r="S7" s="130" t="s">
        <v>17</v>
      </c>
      <c r="T7" s="130" t="s">
        <v>19</v>
      </c>
      <c r="U7" s="130" t="s">
        <v>20</v>
      </c>
      <c r="V7" s="127"/>
      <c r="W7" s="127" t="s">
        <v>38</v>
      </c>
      <c r="X7" s="127" t="s">
        <v>39</v>
      </c>
      <c r="Y7" s="127" t="s">
        <v>40</v>
      </c>
      <c r="Z7" s="127" t="s">
        <v>41</v>
      </c>
      <c r="AA7" s="127" t="s">
        <v>42</v>
      </c>
      <c r="AB7" s="127" t="s">
        <v>51</v>
      </c>
      <c r="AC7" s="127"/>
      <c r="AD7" s="135"/>
      <c r="AE7" s="111"/>
      <c r="AF7" s="132"/>
      <c r="AG7" s="55" t="s">
        <v>85</v>
      </c>
      <c r="AH7" s="55" t="s">
        <v>74</v>
      </c>
      <c r="AI7" s="55" t="s">
        <v>75</v>
      </c>
      <c r="AJ7" s="55" t="s">
        <v>76</v>
      </c>
      <c r="AK7" s="55" t="s">
        <v>77</v>
      </c>
      <c r="AL7" s="55" t="s">
        <v>79</v>
      </c>
      <c r="AM7" s="55" t="s">
        <v>78</v>
      </c>
      <c r="AN7" s="13" t="s">
        <v>31</v>
      </c>
      <c r="AO7" s="13" t="s">
        <v>33</v>
      </c>
      <c r="AP7" s="111"/>
      <c r="AQ7" s="111"/>
      <c r="AR7" s="124"/>
      <c r="AS7" s="110" t="s">
        <v>15</v>
      </c>
      <c r="AT7" s="110" t="s">
        <v>16</v>
      </c>
      <c r="AU7" s="110" t="s">
        <v>17</v>
      </c>
      <c r="AV7" s="110" t="s">
        <v>19</v>
      </c>
      <c r="AW7" s="110" t="s">
        <v>20</v>
      </c>
      <c r="AX7" s="111"/>
      <c r="AY7" s="111" t="s">
        <v>38</v>
      </c>
      <c r="AZ7" s="111" t="s">
        <v>39</v>
      </c>
      <c r="BA7" s="111" t="s">
        <v>40</v>
      </c>
      <c r="BB7" s="111" t="s">
        <v>41</v>
      </c>
      <c r="BC7" s="111" t="s">
        <v>42</v>
      </c>
      <c r="BD7" s="111" t="s">
        <v>51</v>
      </c>
      <c r="BE7" s="111"/>
      <c r="BF7" s="152"/>
      <c r="BG7" s="105"/>
      <c r="BH7" s="146"/>
      <c r="BI7" s="44" t="s">
        <v>1</v>
      </c>
      <c r="BJ7" s="44" t="s">
        <v>67</v>
      </c>
      <c r="BK7" s="44" t="s">
        <v>68</v>
      </c>
      <c r="BL7" s="44" t="s">
        <v>69</v>
      </c>
      <c r="BM7" s="44" t="s">
        <v>70</v>
      </c>
      <c r="BN7" s="44" t="s">
        <v>80</v>
      </c>
      <c r="BO7" s="44" t="s">
        <v>71</v>
      </c>
      <c r="BP7" s="14" t="s">
        <v>72</v>
      </c>
      <c r="BQ7" s="14" t="s">
        <v>73</v>
      </c>
      <c r="BR7" s="105"/>
      <c r="BS7" s="105"/>
      <c r="BT7" s="155"/>
      <c r="BU7" s="122" t="s">
        <v>15</v>
      </c>
      <c r="BV7" s="122" t="s">
        <v>16</v>
      </c>
      <c r="BW7" s="122" t="s">
        <v>17</v>
      </c>
      <c r="BX7" s="122" t="s">
        <v>19</v>
      </c>
      <c r="BY7" s="122" t="s">
        <v>20</v>
      </c>
      <c r="BZ7" s="105"/>
      <c r="CA7" s="105" t="s">
        <v>38</v>
      </c>
      <c r="CB7" s="105" t="s">
        <v>39</v>
      </c>
      <c r="CC7" s="105" t="s">
        <v>40</v>
      </c>
      <c r="CD7" s="105" t="s">
        <v>41</v>
      </c>
      <c r="CE7" s="105" t="s">
        <v>42</v>
      </c>
      <c r="CF7" s="105" t="s">
        <v>51</v>
      </c>
      <c r="CG7" s="105"/>
      <c r="CH7" s="108"/>
      <c r="CI7" s="71"/>
      <c r="CJ7" s="165"/>
      <c r="CK7" s="42" t="s">
        <v>1</v>
      </c>
      <c r="CL7" s="42" t="s">
        <v>0</v>
      </c>
      <c r="CM7" s="42" t="s">
        <v>2</v>
      </c>
      <c r="CN7" s="42" t="s">
        <v>3</v>
      </c>
      <c r="CO7" s="42" t="s">
        <v>4</v>
      </c>
      <c r="CP7" s="42" t="s">
        <v>44</v>
      </c>
      <c r="CQ7" s="42" t="s">
        <v>43</v>
      </c>
      <c r="CR7" s="15" t="s">
        <v>31</v>
      </c>
      <c r="CS7" s="15" t="s">
        <v>33</v>
      </c>
      <c r="CT7" s="71"/>
      <c r="CU7" s="71"/>
      <c r="CV7" s="100"/>
      <c r="CW7" s="82" t="s">
        <v>15</v>
      </c>
      <c r="CX7" s="82" t="s">
        <v>16</v>
      </c>
      <c r="CY7" s="82" t="s">
        <v>17</v>
      </c>
      <c r="CZ7" s="82" t="s">
        <v>19</v>
      </c>
      <c r="DA7" s="82" t="s">
        <v>20</v>
      </c>
      <c r="DB7" s="71"/>
      <c r="DC7" s="71" t="s">
        <v>38</v>
      </c>
      <c r="DD7" s="71" t="s">
        <v>39</v>
      </c>
      <c r="DE7" s="71" t="s">
        <v>40</v>
      </c>
      <c r="DF7" s="71" t="s">
        <v>41</v>
      </c>
      <c r="DG7" s="71" t="s">
        <v>42</v>
      </c>
      <c r="DH7" s="71" t="s">
        <v>51</v>
      </c>
      <c r="DI7" s="71"/>
      <c r="DJ7" s="74"/>
      <c r="DK7" s="62"/>
      <c r="DL7" s="87"/>
      <c r="DM7" s="43" t="s">
        <v>1</v>
      </c>
      <c r="DN7" s="43" t="s">
        <v>0</v>
      </c>
      <c r="DO7" s="43" t="s">
        <v>2</v>
      </c>
      <c r="DP7" s="43" t="s">
        <v>3</v>
      </c>
      <c r="DQ7" s="43" t="s">
        <v>4</v>
      </c>
      <c r="DR7" s="43" t="s">
        <v>44</v>
      </c>
      <c r="DS7" s="43" t="s">
        <v>43</v>
      </c>
      <c r="DT7" s="16" t="s">
        <v>31</v>
      </c>
      <c r="DU7" s="16" t="s">
        <v>33</v>
      </c>
      <c r="DV7" s="62"/>
      <c r="DW7" s="62"/>
      <c r="DX7" s="66"/>
      <c r="DY7" s="61" t="s">
        <v>15</v>
      </c>
      <c r="DZ7" s="61" t="s">
        <v>16</v>
      </c>
      <c r="EA7" s="61" t="s">
        <v>17</v>
      </c>
      <c r="EB7" s="61" t="s">
        <v>19</v>
      </c>
      <c r="EC7" s="61" t="s">
        <v>20</v>
      </c>
      <c r="ED7" s="62"/>
      <c r="EE7" s="62" t="s">
        <v>38</v>
      </c>
      <c r="EF7" s="62" t="s">
        <v>39</v>
      </c>
      <c r="EG7" s="62" t="s">
        <v>40</v>
      </c>
      <c r="EH7" s="62" t="s">
        <v>41</v>
      </c>
      <c r="EI7" s="62" t="s">
        <v>42</v>
      </c>
      <c r="EJ7" s="62" t="s">
        <v>51</v>
      </c>
      <c r="EK7" s="62"/>
    </row>
    <row r="8" spans="1:141" s="11" customFormat="1" ht="36.75" customHeight="1">
      <c r="A8" s="41"/>
      <c r="B8" s="183"/>
      <c r="C8" s="127"/>
      <c r="D8" s="192"/>
      <c r="E8" s="194" t="s">
        <v>23</v>
      </c>
      <c r="F8" s="194"/>
      <c r="G8" s="194"/>
      <c r="H8" s="194"/>
      <c r="I8" s="194"/>
      <c r="J8" s="194"/>
      <c r="K8" s="194"/>
      <c r="L8" s="194"/>
      <c r="M8" s="194"/>
      <c r="N8" s="127"/>
      <c r="O8" s="127"/>
      <c r="P8" s="186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35"/>
      <c r="AE8" s="111"/>
      <c r="AF8" s="132"/>
      <c r="AG8" s="138" t="s">
        <v>23</v>
      </c>
      <c r="AH8" s="138"/>
      <c r="AI8" s="138"/>
      <c r="AJ8" s="138"/>
      <c r="AK8" s="138"/>
      <c r="AL8" s="138"/>
      <c r="AM8" s="138"/>
      <c r="AN8" s="138"/>
      <c r="AO8" s="138"/>
      <c r="AP8" s="111"/>
      <c r="AQ8" s="111"/>
      <c r="AR8" s="124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52"/>
      <c r="BG8" s="105"/>
      <c r="BH8" s="146"/>
      <c r="BI8" s="160" t="s">
        <v>23</v>
      </c>
      <c r="BJ8" s="160"/>
      <c r="BK8" s="160"/>
      <c r="BL8" s="160"/>
      <c r="BM8" s="160"/>
      <c r="BN8" s="160"/>
      <c r="BO8" s="160"/>
      <c r="BP8" s="160"/>
      <c r="BQ8" s="160"/>
      <c r="BR8" s="105"/>
      <c r="BS8" s="105"/>
      <c r="BT8" s="155"/>
      <c r="BU8" s="105"/>
      <c r="BV8" s="105"/>
      <c r="BW8" s="105"/>
      <c r="BX8" s="105"/>
      <c r="BY8" s="105"/>
      <c r="BZ8" s="105"/>
      <c r="CA8" s="105"/>
      <c r="CB8" s="105"/>
      <c r="CC8" s="105"/>
      <c r="CD8" s="105"/>
      <c r="CE8" s="105"/>
      <c r="CF8" s="105"/>
      <c r="CG8" s="105"/>
      <c r="CH8" s="108"/>
      <c r="CI8" s="71"/>
      <c r="CJ8" s="165"/>
      <c r="CK8" s="97" t="s">
        <v>23</v>
      </c>
      <c r="CL8" s="97"/>
      <c r="CM8" s="97"/>
      <c r="CN8" s="97"/>
      <c r="CO8" s="97"/>
      <c r="CP8" s="97"/>
      <c r="CQ8" s="97"/>
      <c r="CR8" s="97"/>
      <c r="CS8" s="97"/>
      <c r="CT8" s="71"/>
      <c r="CU8" s="71"/>
      <c r="CV8" s="100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4"/>
      <c r="DK8" s="62"/>
      <c r="DL8" s="87"/>
      <c r="DM8" s="70" t="s">
        <v>23</v>
      </c>
      <c r="DN8" s="70"/>
      <c r="DO8" s="70"/>
      <c r="DP8" s="70"/>
      <c r="DQ8" s="70"/>
      <c r="DR8" s="70"/>
      <c r="DS8" s="70"/>
      <c r="DT8" s="70"/>
      <c r="DU8" s="70"/>
      <c r="DV8" s="62"/>
      <c r="DW8" s="62"/>
      <c r="DX8" s="66"/>
      <c r="DY8" s="62"/>
      <c r="DZ8" s="62"/>
      <c r="EA8" s="62"/>
      <c r="EB8" s="62"/>
      <c r="EC8" s="62"/>
      <c r="ED8" s="62"/>
      <c r="EE8" s="62"/>
      <c r="EF8" s="62"/>
      <c r="EG8" s="62"/>
      <c r="EH8" s="62"/>
      <c r="EI8" s="62"/>
      <c r="EJ8" s="62"/>
      <c r="EK8" s="62"/>
    </row>
    <row r="9" spans="1:141" s="11" customFormat="1" ht="33" customHeight="1">
      <c r="A9" s="41"/>
      <c r="B9" s="184"/>
      <c r="C9" s="128"/>
      <c r="D9" s="193"/>
      <c r="E9" s="54" t="s">
        <v>24</v>
      </c>
      <c r="F9" s="54" t="s">
        <v>25</v>
      </c>
      <c r="G9" s="54" t="s">
        <v>26</v>
      </c>
      <c r="H9" s="54" t="s">
        <v>27</v>
      </c>
      <c r="I9" s="54" t="s">
        <v>28</v>
      </c>
      <c r="J9" s="54" t="s">
        <v>29</v>
      </c>
      <c r="K9" s="54" t="s">
        <v>30</v>
      </c>
      <c r="L9" s="54" t="s">
        <v>32</v>
      </c>
      <c r="M9" s="54" t="s">
        <v>34</v>
      </c>
      <c r="N9" s="128"/>
      <c r="O9" s="128"/>
      <c r="P9" s="187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36"/>
      <c r="AE9" s="112"/>
      <c r="AF9" s="133"/>
      <c r="AG9" s="55" t="s">
        <v>24</v>
      </c>
      <c r="AH9" s="55" t="s">
        <v>25</v>
      </c>
      <c r="AI9" s="55" t="s">
        <v>26</v>
      </c>
      <c r="AJ9" s="55" t="s">
        <v>27</v>
      </c>
      <c r="AK9" s="55" t="s">
        <v>28</v>
      </c>
      <c r="AL9" s="55" t="s">
        <v>29</v>
      </c>
      <c r="AM9" s="55" t="s">
        <v>30</v>
      </c>
      <c r="AN9" s="55" t="s">
        <v>32</v>
      </c>
      <c r="AO9" s="55" t="s">
        <v>34</v>
      </c>
      <c r="AP9" s="112"/>
      <c r="AQ9" s="112"/>
      <c r="AR9" s="125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53"/>
      <c r="BG9" s="106"/>
      <c r="BH9" s="147"/>
      <c r="BI9" s="44" t="s">
        <v>24</v>
      </c>
      <c r="BJ9" s="44" t="s">
        <v>25</v>
      </c>
      <c r="BK9" s="44" t="s">
        <v>26</v>
      </c>
      <c r="BL9" s="44" t="s">
        <v>27</v>
      </c>
      <c r="BM9" s="44" t="s">
        <v>28</v>
      </c>
      <c r="BN9" s="44" t="s">
        <v>29</v>
      </c>
      <c r="BO9" s="44" t="s">
        <v>30</v>
      </c>
      <c r="BP9" s="44" t="s">
        <v>32</v>
      </c>
      <c r="BQ9" s="44" t="s">
        <v>34</v>
      </c>
      <c r="BR9" s="106"/>
      <c r="BS9" s="106"/>
      <c r="BT9" s="156"/>
      <c r="BU9" s="106"/>
      <c r="BV9" s="106"/>
      <c r="BW9" s="106"/>
      <c r="BX9" s="106"/>
      <c r="BY9" s="106"/>
      <c r="BZ9" s="106"/>
      <c r="CA9" s="106"/>
      <c r="CB9" s="106"/>
      <c r="CC9" s="106"/>
      <c r="CD9" s="106"/>
      <c r="CE9" s="106"/>
      <c r="CF9" s="106"/>
      <c r="CG9" s="106"/>
      <c r="CH9" s="109"/>
      <c r="CI9" s="72"/>
      <c r="CJ9" s="166"/>
      <c r="CK9" s="42" t="s">
        <v>24</v>
      </c>
      <c r="CL9" s="42" t="s">
        <v>25</v>
      </c>
      <c r="CM9" s="42" t="s">
        <v>26</v>
      </c>
      <c r="CN9" s="42" t="s">
        <v>27</v>
      </c>
      <c r="CO9" s="42" t="s">
        <v>28</v>
      </c>
      <c r="CP9" s="42" t="s">
        <v>29</v>
      </c>
      <c r="CQ9" s="42" t="s">
        <v>30</v>
      </c>
      <c r="CR9" s="42" t="s">
        <v>32</v>
      </c>
      <c r="CS9" s="42" t="s">
        <v>34</v>
      </c>
      <c r="CT9" s="72"/>
      <c r="CU9" s="72"/>
      <c r="CV9" s="101"/>
      <c r="CW9" s="72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2"/>
      <c r="DJ9" s="75"/>
      <c r="DK9" s="63"/>
      <c r="DL9" s="88"/>
      <c r="DM9" s="43" t="s">
        <v>24</v>
      </c>
      <c r="DN9" s="43" t="s">
        <v>25</v>
      </c>
      <c r="DO9" s="43" t="s">
        <v>26</v>
      </c>
      <c r="DP9" s="43" t="s">
        <v>27</v>
      </c>
      <c r="DQ9" s="43" t="s">
        <v>28</v>
      </c>
      <c r="DR9" s="43" t="s">
        <v>29</v>
      </c>
      <c r="DS9" s="43" t="s">
        <v>30</v>
      </c>
      <c r="DT9" s="43" t="s">
        <v>32</v>
      </c>
      <c r="DU9" s="43" t="s">
        <v>34</v>
      </c>
      <c r="DV9" s="63"/>
      <c r="DW9" s="63"/>
      <c r="DX9" s="67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</row>
    <row r="10" spans="1:141" s="40" customFormat="1" ht="18.75">
      <c r="A10" s="35">
        <v>1</v>
      </c>
      <c r="B10" s="35">
        <f>A10+1</f>
        <v>2</v>
      </c>
      <c r="C10" s="35">
        <f t="shared" ref="C10:BN10" si="0">B10+1</f>
        <v>3</v>
      </c>
      <c r="D10" s="35">
        <f t="shared" si="0"/>
        <v>4</v>
      </c>
      <c r="E10" s="35">
        <f t="shared" si="0"/>
        <v>5</v>
      </c>
      <c r="F10" s="35">
        <f t="shared" si="0"/>
        <v>6</v>
      </c>
      <c r="G10" s="35">
        <f t="shared" si="0"/>
        <v>7</v>
      </c>
      <c r="H10" s="35">
        <f t="shared" si="0"/>
        <v>8</v>
      </c>
      <c r="I10" s="35">
        <f t="shared" si="0"/>
        <v>9</v>
      </c>
      <c r="J10" s="35">
        <f t="shared" si="0"/>
        <v>10</v>
      </c>
      <c r="K10" s="35">
        <f t="shared" si="0"/>
        <v>11</v>
      </c>
      <c r="L10" s="35">
        <f t="shared" si="0"/>
        <v>12</v>
      </c>
      <c r="M10" s="35">
        <f t="shared" si="0"/>
        <v>13</v>
      </c>
      <c r="N10" s="35">
        <f t="shared" si="0"/>
        <v>14</v>
      </c>
      <c r="O10" s="35">
        <f t="shared" si="0"/>
        <v>15</v>
      </c>
      <c r="P10" s="35">
        <f t="shared" si="0"/>
        <v>16</v>
      </c>
      <c r="Q10" s="35">
        <f t="shared" si="0"/>
        <v>17</v>
      </c>
      <c r="R10" s="35">
        <f t="shared" si="0"/>
        <v>18</v>
      </c>
      <c r="S10" s="35">
        <f t="shared" si="0"/>
        <v>19</v>
      </c>
      <c r="T10" s="35">
        <f t="shared" si="0"/>
        <v>20</v>
      </c>
      <c r="U10" s="35">
        <f t="shared" si="0"/>
        <v>21</v>
      </c>
      <c r="V10" s="35">
        <f t="shared" si="0"/>
        <v>22</v>
      </c>
      <c r="W10" s="35">
        <f t="shared" si="0"/>
        <v>23</v>
      </c>
      <c r="X10" s="35">
        <f t="shared" si="0"/>
        <v>24</v>
      </c>
      <c r="Y10" s="35">
        <f t="shared" si="0"/>
        <v>25</v>
      </c>
      <c r="Z10" s="35">
        <f t="shared" si="0"/>
        <v>26</v>
      </c>
      <c r="AA10" s="35">
        <f t="shared" si="0"/>
        <v>27</v>
      </c>
      <c r="AB10" s="35">
        <f t="shared" si="0"/>
        <v>28</v>
      </c>
      <c r="AC10" s="35">
        <f t="shared" si="0"/>
        <v>29</v>
      </c>
      <c r="AD10" s="36">
        <f t="shared" si="0"/>
        <v>30</v>
      </c>
      <c r="AE10" s="36">
        <f t="shared" si="0"/>
        <v>31</v>
      </c>
      <c r="AF10" s="36">
        <f t="shared" si="0"/>
        <v>32</v>
      </c>
      <c r="AG10" s="36">
        <f t="shared" si="0"/>
        <v>33</v>
      </c>
      <c r="AH10" s="36">
        <f t="shared" si="0"/>
        <v>34</v>
      </c>
      <c r="AI10" s="36">
        <f t="shared" si="0"/>
        <v>35</v>
      </c>
      <c r="AJ10" s="36">
        <f t="shared" si="0"/>
        <v>36</v>
      </c>
      <c r="AK10" s="36">
        <f t="shared" si="0"/>
        <v>37</v>
      </c>
      <c r="AL10" s="36">
        <f t="shared" si="0"/>
        <v>38</v>
      </c>
      <c r="AM10" s="36">
        <f t="shared" si="0"/>
        <v>39</v>
      </c>
      <c r="AN10" s="36">
        <f t="shared" si="0"/>
        <v>40</v>
      </c>
      <c r="AO10" s="36">
        <f t="shared" si="0"/>
        <v>41</v>
      </c>
      <c r="AP10" s="36">
        <f t="shared" si="0"/>
        <v>42</v>
      </c>
      <c r="AQ10" s="36">
        <f t="shared" si="0"/>
        <v>43</v>
      </c>
      <c r="AR10" s="36">
        <f t="shared" si="0"/>
        <v>44</v>
      </c>
      <c r="AS10" s="36">
        <f t="shared" si="0"/>
        <v>45</v>
      </c>
      <c r="AT10" s="36">
        <f t="shared" si="0"/>
        <v>46</v>
      </c>
      <c r="AU10" s="36">
        <f t="shared" si="0"/>
        <v>47</v>
      </c>
      <c r="AV10" s="36">
        <f t="shared" si="0"/>
        <v>48</v>
      </c>
      <c r="AW10" s="36">
        <f t="shared" si="0"/>
        <v>49</v>
      </c>
      <c r="AX10" s="36">
        <f t="shared" si="0"/>
        <v>50</v>
      </c>
      <c r="AY10" s="36">
        <f t="shared" si="0"/>
        <v>51</v>
      </c>
      <c r="AZ10" s="36">
        <f t="shared" si="0"/>
        <v>52</v>
      </c>
      <c r="BA10" s="36">
        <f t="shared" si="0"/>
        <v>53</v>
      </c>
      <c r="BB10" s="36">
        <f t="shared" si="0"/>
        <v>54</v>
      </c>
      <c r="BC10" s="36">
        <f t="shared" si="0"/>
        <v>55</v>
      </c>
      <c r="BD10" s="36">
        <f t="shared" si="0"/>
        <v>56</v>
      </c>
      <c r="BE10" s="36">
        <f t="shared" si="0"/>
        <v>57</v>
      </c>
      <c r="BF10" s="37">
        <f t="shared" si="0"/>
        <v>58</v>
      </c>
      <c r="BG10" s="37">
        <f t="shared" si="0"/>
        <v>59</v>
      </c>
      <c r="BH10" s="37">
        <f t="shared" si="0"/>
        <v>60</v>
      </c>
      <c r="BI10" s="37">
        <f t="shared" si="0"/>
        <v>61</v>
      </c>
      <c r="BJ10" s="37">
        <f t="shared" si="0"/>
        <v>62</v>
      </c>
      <c r="BK10" s="37">
        <f t="shared" si="0"/>
        <v>63</v>
      </c>
      <c r="BL10" s="37">
        <f t="shared" si="0"/>
        <v>64</v>
      </c>
      <c r="BM10" s="37">
        <f t="shared" si="0"/>
        <v>65</v>
      </c>
      <c r="BN10" s="37">
        <f t="shared" si="0"/>
        <v>66</v>
      </c>
      <c r="BO10" s="37">
        <f t="shared" ref="BO10:DZ10" si="1">BN10+1</f>
        <v>67</v>
      </c>
      <c r="BP10" s="37">
        <f t="shared" si="1"/>
        <v>68</v>
      </c>
      <c r="BQ10" s="37">
        <f t="shared" si="1"/>
        <v>69</v>
      </c>
      <c r="BR10" s="37">
        <f t="shared" si="1"/>
        <v>70</v>
      </c>
      <c r="BS10" s="37">
        <f t="shared" si="1"/>
        <v>71</v>
      </c>
      <c r="BT10" s="37">
        <f t="shared" si="1"/>
        <v>72</v>
      </c>
      <c r="BU10" s="37">
        <f t="shared" si="1"/>
        <v>73</v>
      </c>
      <c r="BV10" s="37">
        <f t="shared" si="1"/>
        <v>74</v>
      </c>
      <c r="BW10" s="37">
        <f t="shared" si="1"/>
        <v>75</v>
      </c>
      <c r="BX10" s="37">
        <f t="shared" si="1"/>
        <v>76</v>
      </c>
      <c r="BY10" s="37">
        <f t="shared" si="1"/>
        <v>77</v>
      </c>
      <c r="BZ10" s="37">
        <f t="shared" si="1"/>
        <v>78</v>
      </c>
      <c r="CA10" s="37">
        <f t="shared" si="1"/>
        <v>79</v>
      </c>
      <c r="CB10" s="37">
        <f t="shared" si="1"/>
        <v>80</v>
      </c>
      <c r="CC10" s="37">
        <f t="shared" si="1"/>
        <v>81</v>
      </c>
      <c r="CD10" s="37">
        <f t="shared" si="1"/>
        <v>82</v>
      </c>
      <c r="CE10" s="37">
        <f t="shared" si="1"/>
        <v>83</v>
      </c>
      <c r="CF10" s="37">
        <f t="shared" si="1"/>
        <v>84</v>
      </c>
      <c r="CG10" s="37">
        <f t="shared" si="1"/>
        <v>85</v>
      </c>
      <c r="CH10" s="38">
        <f t="shared" si="1"/>
        <v>86</v>
      </c>
      <c r="CI10" s="38">
        <f t="shared" si="1"/>
        <v>87</v>
      </c>
      <c r="CJ10" s="38">
        <f t="shared" si="1"/>
        <v>88</v>
      </c>
      <c r="CK10" s="38">
        <f t="shared" si="1"/>
        <v>89</v>
      </c>
      <c r="CL10" s="38">
        <f t="shared" si="1"/>
        <v>90</v>
      </c>
      <c r="CM10" s="38">
        <f t="shared" si="1"/>
        <v>91</v>
      </c>
      <c r="CN10" s="38">
        <f t="shared" si="1"/>
        <v>92</v>
      </c>
      <c r="CO10" s="38">
        <f t="shared" si="1"/>
        <v>93</v>
      </c>
      <c r="CP10" s="38">
        <f t="shared" si="1"/>
        <v>94</v>
      </c>
      <c r="CQ10" s="38">
        <f t="shared" si="1"/>
        <v>95</v>
      </c>
      <c r="CR10" s="38">
        <f t="shared" si="1"/>
        <v>96</v>
      </c>
      <c r="CS10" s="38">
        <f t="shared" si="1"/>
        <v>97</v>
      </c>
      <c r="CT10" s="38">
        <f t="shared" si="1"/>
        <v>98</v>
      </c>
      <c r="CU10" s="38">
        <f t="shared" si="1"/>
        <v>99</v>
      </c>
      <c r="CV10" s="38">
        <f t="shared" si="1"/>
        <v>100</v>
      </c>
      <c r="CW10" s="38">
        <f t="shared" si="1"/>
        <v>101</v>
      </c>
      <c r="CX10" s="38">
        <f t="shared" si="1"/>
        <v>102</v>
      </c>
      <c r="CY10" s="38">
        <f t="shared" si="1"/>
        <v>103</v>
      </c>
      <c r="CZ10" s="38">
        <f t="shared" si="1"/>
        <v>104</v>
      </c>
      <c r="DA10" s="38">
        <f t="shared" si="1"/>
        <v>105</v>
      </c>
      <c r="DB10" s="38">
        <f t="shared" si="1"/>
        <v>106</v>
      </c>
      <c r="DC10" s="38">
        <f t="shared" si="1"/>
        <v>107</v>
      </c>
      <c r="DD10" s="38">
        <f t="shared" si="1"/>
        <v>108</v>
      </c>
      <c r="DE10" s="38">
        <f t="shared" si="1"/>
        <v>109</v>
      </c>
      <c r="DF10" s="38">
        <f t="shared" si="1"/>
        <v>110</v>
      </c>
      <c r="DG10" s="38">
        <f t="shared" si="1"/>
        <v>111</v>
      </c>
      <c r="DH10" s="38">
        <f t="shared" si="1"/>
        <v>112</v>
      </c>
      <c r="DI10" s="38">
        <f t="shared" si="1"/>
        <v>113</v>
      </c>
      <c r="DJ10" s="39">
        <f t="shared" si="1"/>
        <v>114</v>
      </c>
      <c r="DK10" s="39">
        <f t="shared" si="1"/>
        <v>115</v>
      </c>
      <c r="DL10" s="39">
        <f t="shared" si="1"/>
        <v>116</v>
      </c>
      <c r="DM10" s="39">
        <f t="shared" si="1"/>
        <v>117</v>
      </c>
      <c r="DN10" s="39">
        <f t="shared" si="1"/>
        <v>118</v>
      </c>
      <c r="DO10" s="39">
        <f t="shared" si="1"/>
        <v>119</v>
      </c>
      <c r="DP10" s="39">
        <f t="shared" si="1"/>
        <v>120</v>
      </c>
      <c r="DQ10" s="39">
        <f t="shared" si="1"/>
        <v>121</v>
      </c>
      <c r="DR10" s="39">
        <f t="shared" si="1"/>
        <v>122</v>
      </c>
      <c r="DS10" s="39">
        <f t="shared" si="1"/>
        <v>123</v>
      </c>
      <c r="DT10" s="39">
        <f t="shared" si="1"/>
        <v>124</v>
      </c>
      <c r="DU10" s="39">
        <f t="shared" si="1"/>
        <v>125</v>
      </c>
      <c r="DV10" s="39">
        <f t="shared" si="1"/>
        <v>126</v>
      </c>
      <c r="DW10" s="39">
        <f t="shared" si="1"/>
        <v>127</v>
      </c>
      <c r="DX10" s="39">
        <f t="shared" si="1"/>
        <v>128</v>
      </c>
      <c r="DY10" s="39">
        <f t="shared" si="1"/>
        <v>129</v>
      </c>
      <c r="DZ10" s="39">
        <f t="shared" si="1"/>
        <v>130</v>
      </c>
      <c r="EA10" s="39">
        <f t="shared" ref="EA10:EK10" si="2">DZ10+1</f>
        <v>131</v>
      </c>
      <c r="EB10" s="39">
        <f t="shared" si="2"/>
        <v>132</v>
      </c>
      <c r="EC10" s="39">
        <f t="shared" si="2"/>
        <v>133</v>
      </c>
      <c r="ED10" s="39">
        <f t="shared" si="2"/>
        <v>134</v>
      </c>
      <c r="EE10" s="39">
        <f t="shared" si="2"/>
        <v>135</v>
      </c>
      <c r="EF10" s="39">
        <f t="shared" si="2"/>
        <v>136</v>
      </c>
      <c r="EG10" s="39">
        <f t="shared" si="2"/>
        <v>137</v>
      </c>
      <c r="EH10" s="39">
        <f t="shared" si="2"/>
        <v>138</v>
      </c>
      <c r="EI10" s="39">
        <f t="shared" si="2"/>
        <v>139</v>
      </c>
      <c r="EJ10" s="39">
        <f t="shared" si="2"/>
        <v>140</v>
      </c>
      <c r="EK10" s="39">
        <f t="shared" si="2"/>
        <v>141</v>
      </c>
    </row>
    <row r="11" spans="1:141" ht="18.75">
      <c r="A11" s="20" t="s">
        <v>8</v>
      </c>
      <c r="B11" s="45">
        <f t="shared" ref="B11" si="3">AD11+BF11+CH11+DJ11</f>
        <v>90644.875820000001</v>
      </c>
      <c r="C11" s="45">
        <f>C12+C13</f>
        <v>802.62561000000005</v>
      </c>
      <c r="D11" s="45">
        <f t="shared" ref="D11:BO11" si="4">D12+D13</f>
        <v>62614.104459999995</v>
      </c>
      <c r="E11" s="45">
        <f t="shared" si="4"/>
        <v>3830.6358400000004</v>
      </c>
      <c r="F11" s="45">
        <f t="shared" si="4"/>
        <v>188.55052000000001</v>
      </c>
      <c r="G11" s="45">
        <f t="shared" si="4"/>
        <v>733.56836999999996</v>
      </c>
      <c r="H11" s="45">
        <f t="shared" si="4"/>
        <v>8.7590199999999996</v>
      </c>
      <c r="I11" s="45">
        <f t="shared" si="4"/>
        <v>22553.346539999999</v>
      </c>
      <c r="J11" s="45">
        <f t="shared" si="4"/>
        <v>7731.0024400000002</v>
      </c>
      <c r="K11" s="45">
        <f t="shared" si="4"/>
        <v>0</v>
      </c>
      <c r="L11" s="45">
        <f t="shared" si="4"/>
        <v>11238.832990000001</v>
      </c>
      <c r="M11" s="45">
        <f t="shared" si="4"/>
        <v>16329.408740000001</v>
      </c>
      <c r="N11" s="45">
        <f t="shared" si="4"/>
        <v>7253.8307900000009</v>
      </c>
      <c r="O11" s="45">
        <f t="shared" si="4"/>
        <v>1939.4893500000001</v>
      </c>
      <c r="P11" s="45">
        <f t="shared" si="4"/>
        <v>19488.534319999999</v>
      </c>
      <c r="Q11" s="45">
        <f t="shared" si="4"/>
        <v>9916.7499700000008</v>
      </c>
      <c r="R11" s="45">
        <f t="shared" si="4"/>
        <v>4799.0893500000002</v>
      </c>
      <c r="S11" s="45">
        <f t="shared" si="4"/>
        <v>1029.7750000000001</v>
      </c>
      <c r="T11" s="45">
        <f t="shared" si="4"/>
        <v>3200</v>
      </c>
      <c r="U11" s="45">
        <f t="shared" si="4"/>
        <v>542.92000000000007</v>
      </c>
      <c r="V11" s="45">
        <f t="shared" si="4"/>
        <v>11425.67785</v>
      </c>
      <c r="W11" s="45">
        <f t="shared" si="4"/>
        <v>0</v>
      </c>
      <c r="X11" s="45">
        <f t="shared" si="4"/>
        <v>289.25265000000002</v>
      </c>
      <c r="Y11" s="45">
        <f t="shared" si="4"/>
        <v>0</v>
      </c>
      <c r="Z11" s="45">
        <f t="shared" si="4"/>
        <v>10443.361199999999</v>
      </c>
      <c r="AA11" s="45">
        <f t="shared" si="4"/>
        <v>0</v>
      </c>
      <c r="AB11" s="45">
        <f t="shared" si="4"/>
        <v>693.06399999999996</v>
      </c>
      <c r="AC11" s="45">
        <f t="shared" si="4"/>
        <v>2055.7550299999998</v>
      </c>
      <c r="AD11" s="45">
        <f>AD12+AD13-AR11</f>
        <v>48096.257570000002</v>
      </c>
      <c r="AE11" s="45">
        <f t="shared" si="4"/>
        <v>802.62561000000005</v>
      </c>
      <c r="AF11" s="45">
        <f t="shared" si="4"/>
        <v>27138.080739999998</v>
      </c>
      <c r="AG11" s="45">
        <f t="shared" si="4"/>
        <v>3519.9683700000005</v>
      </c>
      <c r="AH11" s="45">
        <f t="shared" si="4"/>
        <v>149.43383</v>
      </c>
      <c r="AI11" s="45">
        <f t="shared" si="4"/>
        <v>616.38536999999997</v>
      </c>
      <c r="AJ11" s="45">
        <f t="shared" si="4"/>
        <v>8.7590199999999996</v>
      </c>
      <c r="AK11" s="45">
        <f t="shared" si="4"/>
        <v>12405.201010000001</v>
      </c>
      <c r="AL11" s="45">
        <f t="shared" si="4"/>
        <v>6388.3294100000003</v>
      </c>
      <c r="AM11" s="45">
        <f t="shared" si="4"/>
        <v>0</v>
      </c>
      <c r="AN11" s="45">
        <f t="shared" si="4"/>
        <v>1615.38339</v>
      </c>
      <c r="AO11" s="45">
        <f t="shared" si="4"/>
        <v>2434.6203399999999</v>
      </c>
      <c r="AP11" s="45">
        <f t="shared" si="4"/>
        <v>3755.3256100000003</v>
      </c>
      <c r="AQ11" s="45">
        <f t="shared" si="4"/>
        <v>0</v>
      </c>
      <c r="AR11" s="45">
        <f>AR12+AR13</f>
        <v>13308.749970000001</v>
      </c>
      <c r="AS11" s="45">
        <f t="shared" si="4"/>
        <v>9916.7499700000008</v>
      </c>
      <c r="AT11" s="45">
        <f t="shared" si="4"/>
        <v>0</v>
      </c>
      <c r="AU11" s="45">
        <f t="shared" si="4"/>
        <v>0</v>
      </c>
      <c r="AV11" s="45">
        <f t="shared" si="4"/>
        <v>3200</v>
      </c>
      <c r="AW11" s="45">
        <f t="shared" si="4"/>
        <v>192</v>
      </c>
      <c r="AX11" s="45">
        <f t="shared" si="4"/>
        <v>9791.0778499999997</v>
      </c>
      <c r="AY11" s="45">
        <f t="shared" si="4"/>
        <v>0</v>
      </c>
      <c r="AZ11" s="45">
        <f t="shared" si="4"/>
        <v>289.25265000000002</v>
      </c>
      <c r="BA11" s="45">
        <f t="shared" si="4"/>
        <v>0</v>
      </c>
      <c r="BB11" s="45">
        <f t="shared" si="4"/>
        <v>8808.761199999999</v>
      </c>
      <c r="BC11" s="45">
        <f t="shared" si="4"/>
        <v>0</v>
      </c>
      <c r="BD11" s="45">
        <f t="shared" si="4"/>
        <v>693.06399999999996</v>
      </c>
      <c r="BE11" s="45">
        <f t="shared" si="4"/>
        <v>2055.7550299999998</v>
      </c>
      <c r="BF11" s="45">
        <f t="shared" si="4"/>
        <v>10625.649460000001</v>
      </c>
      <c r="BG11" s="45">
        <f t="shared" si="4"/>
        <v>0</v>
      </c>
      <c r="BH11" s="45">
        <f t="shared" si="4"/>
        <v>10600.649460000001</v>
      </c>
      <c r="BI11" s="45">
        <f t="shared" si="4"/>
        <v>170.63209000000001</v>
      </c>
      <c r="BJ11" s="45">
        <f t="shared" si="4"/>
        <v>25.232109999999999</v>
      </c>
      <c r="BK11" s="45">
        <f t="shared" si="4"/>
        <v>18</v>
      </c>
      <c r="BL11" s="45">
        <f t="shared" si="4"/>
        <v>0</v>
      </c>
      <c r="BM11" s="45">
        <f t="shared" si="4"/>
        <v>266.76909999999998</v>
      </c>
      <c r="BN11" s="45">
        <f t="shared" si="4"/>
        <v>499.91703000000001</v>
      </c>
      <c r="BO11" s="45">
        <f t="shared" si="4"/>
        <v>0</v>
      </c>
      <c r="BP11" s="45">
        <f t="shared" ref="BP11:EA11" si="5">BP12+BP13</f>
        <v>15.26</v>
      </c>
      <c r="BQ11" s="45">
        <f t="shared" si="5"/>
        <v>9604.8391300000003</v>
      </c>
      <c r="BR11" s="45">
        <f t="shared" si="5"/>
        <v>0</v>
      </c>
      <c r="BS11" s="45">
        <f t="shared" si="5"/>
        <v>0</v>
      </c>
      <c r="BT11" s="45">
        <f t="shared" si="5"/>
        <v>0</v>
      </c>
      <c r="BU11" s="45">
        <f t="shared" si="5"/>
        <v>0</v>
      </c>
      <c r="BV11" s="45">
        <f t="shared" si="5"/>
        <v>0</v>
      </c>
      <c r="BW11" s="45">
        <f t="shared" si="5"/>
        <v>0</v>
      </c>
      <c r="BX11" s="45">
        <f t="shared" si="5"/>
        <v>0</v>
      </c>
      <c r="BY11" s="45">
        <f t="shared" si="5"/>
        <v>0</v>
      </c>
      <c r="BZ11" s="45">
        <f t="shared" si="5"/>
        <v>25</v>
      </c>
      <c r="CA11" s="45">
        <f t="shared" si="5"/>
        <v>0</v>
      </c>
      <c r="CB11" s="45">
        <f t="shared" si="5"/>
        <v>0</v>
      </c>
      <c r="CC11" s="45">
        <f t="shared" si="5"/>
        <v>0</v>
      </c>
      <c r="CD11" s="45">
        <f t="shared" si="5"/>
        <v>25</v>
      </c>
      <c r="CE11" s="45">
        <f t="shared" si="5"/>
        <v>0</v>
      </c>
      <c r="CF11" s="45">
        <f t="shared" si="5"/>
        <v>0</v>
      </c>
      <c r="CG11" s="45">
        <f t="shared" si="5"/>
        <v>0</v>
      </c>
      <c r="CH11" s="45">
        <f>CH12+CH13-CV11</f>
        <v>31922.968789999999</v>
      </c>
      <c r="CI11" s="45">
        <f t="shared" si="5"/>
        <v>0</v>
      </c>
      <c r="CJ11" s="45">
        <f t="shared" si="5"/>
        <v>24875.374259999997</v>
      </c>
      <c r="CK11" s="45">
        <f t="shared" si="5"/>
        <v>140.03538</v>
      </c>
      <c r="CL11" s="45">
        <f t="shared" si="5"/>
        <v>13.88458</v>
      </c>
      <c r="CM11" s="45">
        <f t="shared" si="5"/>
        <v>99.183000000000007</v>
      </c>
      <c r="CN11" s="45">
        <f t="shared" si="5"/>
        <v>0</v>
      </c>
      <c r="CO11" s="45">
        <f t="shared" si="5"/>
        <v>9881.3764300000003</v>
      </c>
      <c r="CP11" s="45">
        <f t="shared" si="5"/>
        <v>842.75600000000009</v>
      </c>
      <c r="CQ11" s="45">
        <f t="shared" si="5"/>
        <v>0</v>
      </c>
      <c r="CR11" s="45">
        <f t="shared" si="5"/>
        <v>9608.1895999999997</v>
      </c>
      <c r="CS11" s="45">
        <f t="shared" si="5"/>
        <v>4289.9492700000001</v>
      </c>
      <c r="CT11" s="45">
        <f t="shared" si="5"/>
        <v>3498.5051800000001</v>
      </c>
      <c r="CU11" s="45">
        <f t="shared" si="5"/>
        <v>1939.4893500000001</v>
      </c>
      <c r="CV11" s="45">
        <f>CV12+CV13</f>
        <v>6179.7843499999999</v>
      </c>
      <c r="CW11" s="45">
        <f t="shared" si="5"/>
        <v>0</v>
      </c>
      <c r="CX11" s="45">
        <f t="shared" si="5"/>
        <v>4799.0893500000002</v>
      </c>
      <c r="CY11" s="45">
        <f t="shared" si="5"/>
        <v>1029.7750000000001</v>
      </c>
      <c r="CZ11" s="45">
        <f t="shared" si="5"/>
        <v>0</v>
      </c>
      <c r="DA11" s="45">
        <f t="shared" si="5"/>
        <v>350.92</v>
      </c>
      <c r="DB11" s="45">
        <f t="shared" si="5"/>
        <v>1609.6</v>
      </c>
      <c r="DC11" s="45">
        <f t="shared" si="5"/>
        <v>0</v>
      </c>
      <c r="DD11" s="45">
        <f t="shared" si="5"/>
        <v>0</v>
      </c>
      <c r="DE11" s="45">
        <f t="shared" si="5"/>
        <v>0</v>
      </c>
      <c r="DF11" s="45">
        <f t="shared" si="5"/>
        <v>1609.6</v>
      </c>
      <c r="DG11" s="45">
        <f t="shared" si="5"/>
        <v>0</v>
      </c>
      <c r="DH11" s="45">
        <f t="shared" si="5"/>
        <v>0</v>
      </c>
      <c r="DI11" s="45">
        <f t="shared" si="5"/>
        <v>0</v>
      </c>
      <c r="DJ11" s="45">
        <f t="shared" si="5"/>
        <v>0</v>
      </c>
      <c r="DK11" s="45">
        <f t="shared" si="5"/>
        <v>0</v>
      </c>
      <c r="DL11" s="45">
        <f t="shared" si="5"/>
        <v>0</v>
      </c>
      <c r="DM11" s="45">
        <f t="shared" si="5"/>
        <v>0</v>
      </c>
      <c r="DN11" s="45">
        <f t="shared" si="5"/>
        <v>0</v>
      </c>
      <c r="DO11" s="45">
        <f t="shared" si="5"/>
        <v>0</v>
      </c>
      <c r="DP11" s="45">
        <f t="shared" si="5"/>
        <v>0</v>
      </c>
      <c r="DQ11" s="45">
        <f t="shared" si="5"/>
        <v>0</v>
      </c>
      <c r="DR11" s="45">
        <f t="shared" si="5"/>
        <v>0</v>
      </c>
      <c r="DS11" s="45">
        <f t="shared" si="5"/>
        <v>0</v>
      </c>
      <c r="DT11" s="45">
        <f t="shared" si="5"/>
        <v>0</v>
      </c>
      <c r="DU11" s="45">
        <f t="shared" si="5"/>
        <v>0</v>
      </c>
      <c r="DV11" s="45">
        <f t="shared" si="5"/>
        <v>0</v>
      </c>
      <c r="DW11" s="45">
        <f t="shared" si="5"/>
        <v>0</v>
      </c>
      <c r="DX11" s="45">
        <f t="shared" si="5"/>
        <v>0</v>
      </c>
      <c r="DY11" s="45">
        <f t="shared" si="5"/>
        <v>0</v>
      </c>
      <c r="DZ11" s="45">
        <f t="shared" si="5"/>
        <v>0</v>
      </c>
      <c r="EA11" s="45">
        <f t="shared" si="5"/>
        <v>0</v>
      </c>
      <c r="EB11" s="45">
        <f t="shared" ref="EB11:EK11" si="6">EB12+EB13</f>
        <v>0</v>
      </c>
      <c r="EC11" s="45">
        <f t="shared" si="6"/>
        <v>0</v>
      </c>
      <c r="ED11" s="45">
        <f t="shared" si="6"/>
        <v>0</v>
      </c>
      <c r="EE11" s="45">
        <f t="shared" si="6"/>
        <v>0</v>
      </c>
      <c r="EF11" s="45">
        <f t="shared" si="6"/>
        <v>0</v>
      </c>
      <c r="EG11" s="45">
        <f t="shared" si="6"/>
        <v>0</v>
      </c>
      <c r="EH11" s="45">
        <f t="shared" si="6"/>
        <v>0</v>
      </c>
      <c r="EI11" s="45">
        <f t="shared" si="6"/>
        <v>0</v>
      </c>
      <c r="EJ11" s="45">
        <f t="shared" si="6"/>
        <v>0</v>
      </c>
      <c r="EK11" s="45">
        <f t="shared" si="6"/>
        <v>0</v>
      </c>
    </row>
    <row r="12" spans="1:141" ht="18.75">
      <c r="A12" s="20" t="s">
        <v>9</v>
      </c>
      <c r="B12" s="45">
        <f>AD12+BF12+CH12+DJ12</f>
        <v>86588.920320000005</v>
      </c>
      <c r="C12" s="45">
        <f>AE12+BG12+CI12+DK12</f>
        <v>802.62561000000005</v>
      </c>
      <c r="D12" s="45">
        <f t="shared" ref="D12:U12" si="7">AF12+BH12+CJ12+DL12</f>
        <v>44455.068329999995</v>
      </c>
      <c r="E12" s="45">
        <f t="shared" si="7"/>
        <v>2924.9866300000003</v>
      </c>
      <c r="F12" s="45">
        <f t="shared" si="7"/>
        <v>156.42882</v>
      </c>
      <c r="G12" s="45">
        <f t="shared" si="7"/>
        <v>360.64936999999998</v>
      </c>
      <c r="H12" s="45">
        <f t="shared" si="7"/>
        <v>8.7590199999999996</v>
      </c>
      <c r="I12" s="45">
        <f t="shared" si="7"/>
        <v>12492.68599</v>
      </c>
      <c r="J12" s="45">
        <f t="shared" si="7"/>
        <v>5204.9146599999995</v>
      </c>
      <c r="K12" s="45">
        <f t="shared" si="7"/>
        <v>0</v>
      </c>
      <c r="L12" s="45">
        <f t="shared" si="7"/>
        <v>8302.8037100000001</v>
      </c>
      <c r="M12" s="45">
        <f t="shared" si="7"/>
        <v>15003.84013</v>
      </c>
      <c r="N12" s="45">
        <f t="shared" si="7"/>
        <v>6744.8188800000007</v>
      </c>
      <c r="O12" s="45">
        <f t="shared" si="7"/>
        <v>750</v>
      </c>
      <c r="P12" s="45">
        <f t="shared" si="7"/>
        <v>19296.534319999999</v>
      </c>
      <c r="Q12" s="45">
        <f t="shared" si="7"/>
        <v>9916.7499700000008</v>
      </c>
      <c r="R12" s="45">
        <f t="shared" si="7"/>
        <v>4799.0893500000002</v>
      </c>
      <c r="S12" s="45">
        <f t="shared" si="7"/>
        <v>1029.7750000000001</v>
      </c>
      <c r="T12" s="45">
        <f t="shared" si="7"/>
        <v>3200</v>
      </c>
      <c r="U12" s="45">
        <f t="shared" si="7"/>
        <v>350.92</v>
      </c>
      <c r="V12" s="45">
        <f>SUM(W12:AB12)</f>
        <v>8232.1901099999995</v>
      </c>
      <c r="W12" s="45">
        <f t="shared" ref="W12:AC12" si="8">AY12+CA12+DC12+EE12</f>
        <v>0</v>
      </c>
      <c r="X12" s="45">
        <f t="shared" si="8"/>
        <v>15.24</v>
      </c>
      <c r="Y12" s="45">
        <f t="shared" si="8"/>
        <v>0</v>
      </c>
      <c r="Z12" s="45">
        <f t="shared" si="8"/>
        <v>8216.9501099999998</v>
      </c>
      <c r="AA12" s="45">
        <f t="shared" si="8"/>
        <v>0</v>
      </c>
      <c r="AB12" s="45">
        <f t="shared" si="8"/>
        <v>0</v>
      </c>
      <c r="AC12" s="45">
        <f t="shared" si="8"/>
        <v>2055.7550299999998</v>
      </c>
      <c r="AD12" s="202">
        <f>AE12+AF12+AP12+AQ12+AR12+AX12+BE12+31796.62311-8022.78887-7916.79538-2773.39234-2423.23608-6408.4824</f>
        <v>46000.660279999996</v>
      </c>
      <c r="AE12" s="202">
        <v>802.62561000000005</v>
      </c>
      <c r="AF12" s="202">
        <f>AG12+AH12+AI12+AK12+AL12+AM12+AN12+AO12+AJ12</f>
        <v>14320.097819999999</v>
      </c>
      <c r="AG12" s="197">
        <v>2657.5991600000002</v>
      </c>
      <c r="AH12" s="197">
        <v>117.31213</v>
      </c>
      <c r="AI12" s="197">
        <v>243.46637000000001</v>
      </c>
      <c r="AJ12" s="197">
        <v>8.7590199999999996</v>
      </c>
      <c r="AK12" s="197">
        <v>5150.5212199999996</v>
      </c>
      <c r="AL12" s="197">
        <v>3880.29763</v>
      </c>
      <c r="AM12" s="197">
        <v>0</v>
      </c>
      <c r="AN12" s="197">
        <v>729.35410999999999</v>
      </c>
      <c r="AO12" s="197">
        <v>1532.78818</v>
      </c>
      <c r="AP12" s="197">
        <v>3246.3137000000002</v>
      </c>
      <c r="AQ12" s="197">
        <v>0</v>
      </c>
      <c r="AR12" s="202">
        <f>SUM(AS12:AW12)</f>
        <v>13116.749970000001</v>
      </c>
      <c r="AS12" s="197">
        <f>6107.24997+3809.5</f>
        <v>9916.7499700000008</v>
      </c>
      <c r="AT12" s="197">
        <v>0</v>
      </c>
      <c r="AU12" s="197">
        <v>0</v>
      </c>
      <c r="AV12" s="197">
        <v>3200</v>
      </c>
      <c r="AW12" s="197">
        <v>0</v>
      </c>
      <c r="AX12" s="197">
        <f>SUM(AY12:BD12)</f>
        <v>8207.1901099999995</v>
      </c>
      <c r="AY12" s="197">
        <v>0</v>
      </c>
      <c r="AZ12" s="197">
        <v>15.24</v>
      </c>
      <c r="BA12" s="197">
        <v>0</v>
      </c>
      <c r="BB12" s="197">
        <v>8191.9501099999998</v>
      </c>
      <c r="BC12" s="197">
        <v>0</v>
      </c>
      <c r="BD12" s="197">
        <v>0</v>
      </c>
      <c r="BE12" s="197">
        <v>2055.7550299999998</v>
      </c>
      <c r="BF12" s="58">
        <f>BG12+BH12+BR12+BS12+BZ12+CG12+BT12</f>
        <v>10625.649460000001</v>
      </c>
      <c r="BG12" s="58">
        <v>0</v>
      </c>
      <c r="BH12" s="58">
        <f>BI12+BJ12+BK12+BL12+BM12+BN12+BO12+BP12+BQ12</f>
        <v>10600.649460000001</v>
      </c>
      <c r="BI12" s="59">
        <v>170.63209000000001</v>
      </c>
      <c r="BJ12" s="59">
        <v>25.232109999999999</v>
      </c>
      <c r="BK12" s="59">
        <v>18</v>
      </c>
      <c r="BL12" s="59">
        <v>0</v>
      </c>
      <c r="BM12" s="59">
        <v>266.76909999999998</v>
      </c>
      <c r="BN12" s="59">
        <f>488.095+11.82203</f>
        <v>499.91703000000001</v>
      </c>
      <c r="BO12" s="59">
        <v>0</v>
      </c>
      <c r="BP12" s="59">
        <v>15.26</v>
      </c>
      <c r="BQ12" s="59">
        <v>9604.8391300000003</v>
      </c>
      <c r="BR12" s="59">
        <v>0</v>
      </c>
      <c r="BS12" s="59">
        <v>0</v>
      </c>
      <c r="BT12" s="58">
        <v>0</v>
      </c>
      <c r="BU12" s="59">
        <v>0</v>
      </c>
      <c r="BV12" s="59">
        <v>0</v>
      </c>
      <c r="BW12" s="59">
        <v>0</v>
      </c>
      <c r="BX12" s="59">
        <v>0</v>
      </c>
      <c r="BY12" s="59">
        <v>0</v>
      </c>
      <c r="BZ12" s="59">
        <f>CD12</f>
        <v>25</v>
      </c>
      <c r="CA12" s="59">
        <v>0</v>
      </c>
      <c r="CB12" s="59">
        <v>0</v>
      </c>
      <c r="CC12" s="59">
        <v>0</v>
      </c>
      <c r="CD12" s="59">
        <v>25</v>
      </c>
      <c r="CE12" s="59">
        <v>0</v>
      </c>
      <c r="CF12" s="59">
        <v>0</v>
      </c>
      <c r="CG12" s="59">
        <v>0</v>
      </c>
      <c r="CH12" s="52">
        <f>CI12+CJ12+CT12+CU12+CV12+DB12+DI12</f>
        <v>29962.61058</v>
      </c>
      <c r="CI12" s="52">
        <v>0</v>
      </c>
      <c r="CJ12" s="52">
        <f>SUM(CK12:CS12)</f>
        <v>19534.321049999999</v>
      </c>
      <c r="CK12" s="50">
        <v>96.755380000000002</v>
      </c>
      <c r="CL12" s="50">
        <v>13.88458</v>
      </c>
      <c r="CM12" s="50">
        <v>99.183000000000007</v>
      </c>
      <c r="CN12" s="50">
        <v>0</v>
      </c>
      <c r="CO12" s="50">
        <v>7075.3956699999999</v>
      </c>
      <c r="CP12" s="50">
        <v>824.7</v>
      </c>
      <c r="CQ12" s="50">
        <v>0</v>
      </c>
      <c r="CR12" s="50">
        <v>7558.1895999999997</v>
      </c>
      <c r="CS12" s="50">
        <v>3866.2128200000002</v>
      </c>
      <c r="CT12" s="50">
        <v>3498.5051800000001</v>
      </c>
      <c r="CU12" s="50">
        <v>750</v>
      </c>
      <c r="CV12" s="52">
        <f>CX12+CY12+CZ12+DA12</f>
        <v>6179.7843499999999</v>
      </c>
      <c r="CW12" s="50">
        <v>0</v>
      </c>
      <c r="CX12" s="50">
        <f>2771.09846+27.99089+2000</f>
        <v>4799.0893500000002</v>
      </c>
      <c r="CY12" s="50">
        <f>16+1013.775</f>
        <v>1029.7750000000001</v>
      </c>
      <c r="CZ12" s="50">
        <v>0</v>
      </c>
      <c r="DA12" s="50">
        <f>64.92+24+262</f>
        <v>350.92</v>
      </c>
      <c r="DB12" s="50">
        <f>DC12+DF12</f>
        <v>0</v>
      </c>
      <c r="DC12" s="50">
        <v>0</v>
      </c>
      <c r="DD12" s="50">
        <v>0</v>
      </c>
      <c r="DE12" s="50">
        <v>0</v>
      </c>
      <c r="DF12" s="50">
        <v>0</v>
      </c>
      <c r="DG12" s="50">
        <v>0</v>
      </c>
      <c r="DH12" s="50">
        <v>0</v>
      </c>
      <c r="DI12" s="50">
        <v>0</v>
      </c>
      <c r="DJ12" s="46">
        <f>DK12+DL12</f>
        <v>0</v>
      </c>
      <c r="DK12" s="46">
        <v>0</v>
      </c>
      <c r="DL12" s="46">
        <f>SUM(DM12:DU12)</f>
        <v>0</v>
      </c>
      <c r="DM12" s="47">
        <v>0</v>
      </c>
      <c r="DN12" s="47">
        <v>0</v>
      </c>
      <c r="DO12" s="47">
        <v>0</v>
      </c>
      <c r="DP12" s="47">
        <v>0</v>
      </c>
      <c r="DQ12" s="47">
        <v>0</v>
      </c>
      <c r="DR12" s="47">
        <v>0</v>
      </c>
      <c r="DS12" s="47">
        <v>0</v>
      </c>
      <c r="DT12" s="47">
        <v>0</v>
      </c>
      <c r="DU12" s="47">
        <v>0</v>
      </c>
      <c r="DV12" s="47">
        <v>0</v>
      </c>
      <c r="DW12" s="47">
        <v>0</v>
      </c>
      <c r="DX12" s="46">
        <v>0</v>
      </c>
      <c r="DY12" s="47">
        <v>0</v>
      </c>
      <c r="DZ12" s="47">
        <v>0</v>
      </c>
      <c r="EA12" s="47">
        <v>0</v>
      </c>
      <c r="EB12" s="47">
        <v>0</v>
      </c>
      <c r="EC12" s="47">
        <v>0</v>
      </c>
      <c r="ED12" s="47">
        <v>0</v>
      </c>
      <c r="EE12" s="47">
        <v>0</v>
      </c>
      <c r="EF12" s="47">
        <v>0</v>
      </c>
      <c r="EG12" s="47">
        <v>0</v>
      </c>
      <c r="EH12" s="47">
        <v>0</v>
      </c>
      <c r="EI12" s="47">
        <v>0</v>
      </c>
      <c r="EJ12" s="47">
        <v>0</v>
      </c>
      <c r="EK12" s="47">
        <v>0</v>
      </c>
    </row>
    <row r="13" spans="1:141" s="33" customFormat="1" ht="18.75">
      <c r="A13" s="32" t="s">
        <v>10</v>
      </c>
      <c r="B13" s="45">
        <f t="shared" ref="B13:BM13" si="9">SUM(B15:B22)</f>
        <v>23544.489820000003</v>
      </c>
      <c r="C13" s="45">
        <f t="shared" si="9"/>
        <v>0</v>
      </c>
      <c r="D13" s="45">
        <f t="shared" si="9"/>
        <v>18159.03613</v>
      </c>
      <c r="E13" s="45">
        <f t="shared" si="9"/>
        <v>905.64921000000004</v>
      </c>
      <c r="F13" s="45">
        <f t="shared" si="9"/>
        <v>32.121699999999997</v>
      </c>
      <c r="G13" s="45">
        <f t="shared" si="9"/>
        <v>372.91899999999998</v>
      </c>
      <c r="H13" s="45">
        <f t="shared" si="9"/>
        <v>0</v>
      </c>
      <c r="I13" s="45">
        <f t="shared" si="9"/>
        <v>10060.660550000001</v>
      </c>
      <c r="J13" s="45">
        <f t="shared" si="9"/>
        <v>2526.0877800000003</v>
      </c>
      <c r="K13" s="45">
        <f t="shared" si="9"/>
        <v>0</v>
      </c>
      <c r="L13" s="45">
        <f t="shared" si="9"/>
        <v>2936.0292800000002</v>
      </c>
      <c r="M13" s="45">
        <f t="shared" si="9"/>
        <v>1325.5686100000003</v>
      </c>
      <c r="N13" s="45">
        <f t="shared" si="9"/>
        <v>509.01191</v>
      </c>
      <c r="O13" s="45">
        <f t="shared" si="9"/>
        <v>1189.4893500000001</v>
      </c>
      <c r="P13" s="45">
        <f t="shared" si="9"/>
        <v>192</v>
      </c>
      <c r="Q13" s="45">
        <f t="shared" si="9"/>
        <v>0</v>
      </c>
      <c r="R13" s="45">
        <f t="shared" si="9"/>
        <v>0</v>
      </c>
      <c r="S13" s="45">
        <f t="shared" si="9"/>
        <v>0</v>
      </c>
      <c r="T13" s="45">
        <f t="shared" si="9"/>
        <v>0</v>
      </c>
      <c r="U13" s="45">
        <f t="shared" si="9"/>
        <v>192</v>
      </c>
      <c r="V13" s="45">
        <f t="shared" si="9"/>
        <v>3193.48774</v>
      </c>
      <c r="W13" s="45">
        <f t="shared" si="9"/>
        <v>0</v>
      </c>
      <c r="X13" s="45">
        <f t="shared" si="9"/>
        <v>274.01265000000001</v>
      </c>
      <c r="Y13" s="45">
        <f t="shared" si="9"/>
        <v>0</v>
      </c>
      <c r="Z13" s="45">
        <f t="shared" si="9"/>
        <v>2226.4110900000001</v>
      </c>
      <c r="AA13" s="45">
        <f t="shared" si="9"/>
        <v>0</v>
      </c>
      <c r="AB13" s="45">
        <f t="shared" si="9"/>
        <v>693.06399999999996</v>
      </c>
      <c r="AC13" s="45">
        <f t="shared" si="9"/>
        <v>0</v>
      </c>
      <c r="AD13" s="45">
        <f t="shared" si="9"/>
        <v>15404.34726</v>
      </c>
      <c r="AE13" s="45">
        <f t="shared" si="9"/>
        <v>0</v>
      </c>
      <c r="AF13" s="45">
        <f t="shared" si="9"/>
        <v>12817.98292</v>
      </c>
      <c r="AG13" s="45">
        <f t="shared" si="9"/>
        <v>862.36921000000007</v>
      </c>
      <c r="AH13" s="45">
        <f t="shared" si="9"/>
        <v>32.121699999999997</v>
      </c>
      <c r="AI13" s="45">
        <f t="shared" si="9"/>
        <v>372.91899999999998</v>
      </c>
      <c r="AJ13" s="45">
        <f t="shared" si="9"/>
        <v>0</v>
      </c>
      <c r="AK13" s="45">
        <f t="shared" si="9"/>
        <v>7254.6797900000001</v>
      </c>
      <c r="AL13" s="45">
        <f t="shared" si="9"/>
        <v>2508.0317800000003</v>
      </c>
      <c r="AM13" s="45">
        <f t="shared" si="9"/>
        <v>0</v>
      </c>
      <c r="AN13" s="45">
        <f t="shared" si="9"/>
        <v>886.02927999999997</v>
      </c>
      <c r="AO13" s="45">
        <f t="shared" si="9"/>
        <v>901.83215999999993</v>
      </c>
      <c r="AP13" s="45">
        <f t="shared" si="9"/>
        <v>509.01191</v>
      </c>
      <c r="AQ13" s="45">
        <f t="shared" si="9"/>
        <v>0</v>
      </c>
      <c r="AR13" s="45">
        <f t="shared" si="9"/>
        <v>192</v>
      </c>
      <c r="AS13" s="45">
        <f t="shared" si="9"/>
        <v>0</v>
      </c>
      <c r="AT13" s="45">
        <f t="shared" si="9"/>
        <v>0</v>
      </c>
      <c r="AU13" s="45">
        <f t="shared" si="9"/>
        <v>0</v>
      </c>
      <c r="AV13" s="45">
        <f t="shared" si="9"/>
        <v>0</v>
      </c>
      <c r="AW13" s="45">
        <f t="shared" si="9"/>
        <v>192</v>
      </c>
      <c r="AX13" s="45">
        <f t="shared" si="9"/>
        <v>1583.8877400000001</v>
      </c>
      <c r="AY13" s="45">
        <f t="shared" si="9"/>
        <v>0</v>
      </c>
      <c r="AZ13" s="45">
        <f t="shared" si="9"/>
        <v>274.01265000000001</v>
      </c>
      <c r="BA13" s="45">
        <f t="shared" si="9"/>
        <v>0</v>
      </c>
      <c r="BB13" s="45">
        <f t="shared" si="9"/>
        <v>616.81109000000004</v>
      </c>
      <c r="BC13" s="45">
        <f t="shared" si="9"/>
        <v>0</v>
      </c>
      <c r="BD13" s="45">
        <f t="shared" si="9"/>
        <v>693.06399999999996</v>
      </c>
      <c r="BE13" s="45">
        <f t="shared" si="9"/>
        <v>0</v>
      </c>
      <c r="BF13" s="45">
        <f t="shared" si="9"/>
        <v>0</v>
      </c>
      <c r="BG13" s="45">
        <f t="shared" si="9"/>
        <v>0</v>
      </c>
      <c r="BH13" s="45">
        <f t="shared" si="9"/>
        <v>0</v>
      </c>
      <c r="BI13" s="45">
        <f t="shared" si="9"/>
        <v>0</v>
      </c>
      <c r="BJ13" s="45">
        <f t="shared" si="9"/>
        <v>0</v>
      </c>
      <c r="BK13" s="45">
        <f t="shared" si="9"/>
        <v>0</v>
      </c>
      <c r="BL13" s="45">
        <f t="shared" si="9"/>
        <v>0</v>
      </c>
      <c r="BM13" s="45">
        <f t="shared" si="9"/>
        <v>0</v>
      </c>
      <c r="BN13" s="45">
        <f t="shared" ref="BN13:DY13" si="10">SUM(BN15:BN22)</f>
        <v>0</v>
      </c>
      <c r="BO13" s="45">
        <f t="shared" si="10"/>
        <v>0</v>
      </c>
      <c r="BP13" s="45">
        <f t="shared" si="10"/>
        <v>0</v>
      </c>
      <c r="BQ13" s="45">
        <f t="shared" si="10"/>
        <v>0</v>
      </c>
      <c r="BR13" s="45">
        <f t="shared" si="10"/>
        <v>0</v>
      </c>
      <c r="BS13" s="45">
        <f t="shared" si="10"/>
        <v>0</v>
      </c>
      <c r="BT13" s="45">
        <f t="shared" si="10"/>
        <v>0</v>
      </c>
      <c r="BU13" s="45">
        <f t="shared" si="10"/>
        <v>0</v>
      </c>
      <c r="BV13" s="45">
        <f t="shared" si="10"/>
        <v>0</v>
      </c>
      <c r="BW13" s="45">
        <f t="shared" si="10"/>
        <v>0</v>
      </c>
      <c r="BX13" s="45">
        <f t="shared" si="10"/>
        <v>0</v>
      </c>
      <c r="BY13" s="45">
        <f t="shared" si="10"/>
        <v>0</v>
      </c>
      <c r="BZ13" s="45">
        <f t="shared" si="10"/>
        <v>0</v>
      </c>
      <c r="CA13" s="45">
        <f t="shared" si="10"/>
        <v>0</v>
      </c>
      <c r="CB13" s="45">
        <f t="shared" si="10"/>
        <v>0</v>
      </c>
      <c r="CC13" s="45">
        <f t="shared" si="10"/>
        <v>0</v>
      </c>
      <c r="CD13" s="45">
        <f t="shared" si="10"/>
        <v>0</v>
      </c>
      <c r="CE13" s="45">
        <f t="shared" si="10"/>
        <v>0</v>
      </c>
      <c r="CF13" s="45">
        <f t="shared" si="10"/>
        <v>0</v>
      </c>
      <c r="CG13" s="45">
        <f t="shared" si="10"/>
        <v>0</v>
      </c>
      <c r="CH13" s="45">
        <f t="shared" si="10"/>
        <v>8140.1425600000002</v>
      </c>
      <c r="CI13" s="45">
        <f t="shared" si="10"/>
        <v>0</v>
      </c>
      <c r="CJ13" s="45">
        <f t="shared" si="10"/>
        <v>5341.05321</v>
      </c>
      <c r="CK13" s="45">
        <f t="shared" si="10"/>
        <v>43.28</v>
      </c>
      <c r="CL13" s="45">
        <f t="shared" si="10"/>
        <v>0</v>
      </c>
      <c r="CM13" s="45">
        <f t="shared" si="10"/>
        <v>0</v>
      </c>
      <c r="CN13" s="45">
        <f t="shared" si="10"/>
        <v>0</v>
      </c>
      <c r="CO13" s="45">
        <f t="shared" si="10"/>
        <v>2805.9807600000004</v>
      </c>
      <c r="CP13" s="45">
        <f t="shared" si="10"/>
        <v>18.056000000000001</v>
      </c>
      <c r="CQ13" s="45">
        <f t="shared" si="10"/>
        <v>0</v>
      </c>
      <c r="CR13" s="45">
        <f t="shared" si="10"/>
        <v>2050</v>
      </c>
      <c r="CS13" s="45">
        <f t="shared" si="10"/>
        <v>423.73644999999999</v>
      </c>
      <c r="CT13" s="45">
        <f t="shared" si="10"/>
        <v>0</v>
      </c>
      <c r="CU13" s="45">
        <f t="shared" si="10"/>
        <v>1189.4893500000001</v>
      </c>
      <c r="CV13" s="45">
        <f t="shared" si="10"/>
        <v>0</v>
      </c>
      <c r="CW13" s="45">
        <f t="shared" si="10"/>
        <v>0</v>
      </c>
      <c r="CX13" s="45">
        <f t="shared" si="10"/>
        <v>0</v>
      </c>
      <c r="CY13" s="45">
        <f t="shared" si="10"/>
        <v>0</v>
      </c>
      <c r="CZ13" s="45">
        <f t="shared" si="10"/>
        <v>0</v>
      </c>
      <c r="DA13" s="45">
        <f t="shared" si="10"/>
        <v>0</v>
      </c>
      <c r="DB13" s="45">
        <f t="shared" si="10"/>
        <v>1609.6</v>
      </c>
      <c r="DC13" s="45">
        <f t="shared" si="10"/>
        <v>0</v>
      </c>
      <c r="DD13" s="45">
        <f t="shared" si="10"/>
        <v>0</v>
      </c>
      <c r="DE13" s="45">
        <f t="shared" si="10"/>
        <v>0</v>
      </c>
      <c r="DF13" s="45">
        <f t="shared" si="10"/>
        <v>1609.6</v>
      </c>
      <c r="DG13" s="45">
        <f t="shared" si="10"/>
        <v>0</v>
      </c>
      <c r="DH13" s="45">
        <f t="shared" si="10"/>
        <v>0</v>
      </c>
      <c r="DI13" s="45">
        <f t="shared" si="10"/>
        <v>0</v>
      </c>
      <c r="DJ13" s="45">
        <f t="shared" si="10"/>
        <v>0</v>
      </c>
      <c r="DK13" s="45">
        <f t="shared" si="10"/>
        <v>0</v>
      </c>
      <c r="DL13" s="45">
        <f t="shared" si="10"/>
        <v>0</v>
      </c>
      <c r="DM13" s="45">
        <f t="shared" si="10"/>
        <v>0</v>
      </c>
      <c r="DN13" s="45">
        <f t="shared" si="10"/>
        <v>0</v>
      </c>
      <c r="DO13" s="45">
        <f t="shared" si="10"/>
        <v>0</v>
      </c>
      <c r="DP13" s="45">
        <f t="shared" si="10"/>
        <v>0</v>
      </c>
      <c r="DQ13" s="45">
        <f t="shared" si="10"/>
        <v>0</v>
      </c>
      <c r="DR13" s="45">
        <f t="shared" si="10"/>
        <v>0</v>
      </c>
      <c r="DS13" s="45">
        <f t="shared" si="10"/>
        <v>0</v>
      </c>
      <c r="DT13" s="45">
        <f t="shared" si="10"/>
        <v>0</v>
      </c>
      <c r="DU13" s="45">
        <f t="shared" si="10"/>
        <v>0</v>
      </c>
      <c r="DV13" s="45">
        <f t="shared" si="10"/>
        <v>0</v>
      </c>
      <c r="DW13" s="45">
        <f t="shared" si="10"/>
        <v>0</v>
      </c>
      <c r="DX13" s="45">
        <f t="shared" si="10"/>
        <v>0</v>
      </c>
      <c r="DY13" s="45">
        <f t="shared" si="10"/>
        <v>0</v>
      </c>
      <c r="DZ13" s="45">
        <f t="shared" ref="DZ13:EK13" si="11">SUM(DZ15:DZ22)</f>
        <v>0</v>
      </c>
      <c r="EA13" s="45">
        <f t="shared" si="11"/>
        <v>0</v>
      </c>
      <c r="EB13" s="45">
        <f t="shared" si="11"/>
        <v>0</v>
      </c>
      <c r="EC13" s="45">
        <f t="shared" si="11"/>
        <v>0</v>
      </c>
      <c r="ED13" s="45">
        <f t="shared" si="11"/>
        <v>0</v>
      </c>
      <c r="EE13" s="45">
        <f t="shared" si="11"/>
        <v>0</v>
      </c>
      <c r="EF13" s="45">
        <f t="shared" si="11"/>
        <v>0</v>
      </c>
      <c r="EG13" s="45">
        <f t="shared" si="11"/>
        <v>0</v>
      </c>
      <c r="EH13" s="45">
        <f t="shared" si="11"/>
        <v>0</v>
      </c>
      <c r="EI13" s="45">
        <f t="shared" si="11"/>
        <v>0</v>
      </c>
      <c r="EJ13" s="45">
        <f t="shared" si="11"/>
        <v>0</v>
      </c>
      <c r="EK13" s="45">
        <f t="shared" si="11"/>
        <v>0</v>
      </c>
    </row>
    <row r="14" spans="1:141" ht="19.5">
      <c r="A14" s="21" t="s">
        <v>11</v>
      </c>
      <c r="B14" s="206"/>
      <c r="C14" s="206"/>
      <c r="D14" s="206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6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0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200"/>
      <c r="AS14" s="198"/>
      <c r="AT14" s="198"/>
      <c r="AU14" s="198"/>
      <c r="AV14" s="198"/>
      <c r="AW14" s="198"/>
      <c r="AX14" s="198"/>
      <c r="AY14" s="198"/>
      <c r="AZ14" s="198"/>
      <c r="BA14" s="198"/>
      <c r="BB14" s="198"/>
      <c r="BC14" s="198"/>
      <c r="BD14" s="198"/>
      <c r="BE14" s="198"/>
      <c r="BF14" s="56"/>
      <c r="BG14" s="56"/>
      <c r="BH14" s="56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6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53"/>
      <c r="CI14" s="53"/>
      <c r="CJ14" s="53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3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48"/>
      <c r="DK14" s="48"/>
      <c r="DL14" s="48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8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</row>
    <row r="15" spans="1:141" ht="18.75">
      <c r="A15" s="22" t="s">
        <v>59</v>
      </c>
      <c r="B15" s="45">
        <f t="shared" ref="B15:B22" si="12">AD15+BF15+CH15+DJ15</f>
        <v>700.95313999999996</v>
      </c>
      <c r="C15" s="45">
        <f t="shared" ref="C15:Q15" si="13">AE15+BG15+CI15+DK15</f>
        <v>0</v>
      </c>
      <c r="D15" s="45">
        <f t="shared" si="13"/>
        <v>533.60763999999995</v>
      </c>
      <c r="E15" s="45">
        <f t="shared" si="13"/>
        <v>78.178799999999995</v>
      </c>
      <c r="F15" s="45">
        <f t="shared" si="13"/>
        <v>0</v>
      </c>
      <c r="G15" s="45">
        <f t="shared" si="13"/>
        <v>29.9</v>
      </c>
      <c r="H15" s="45">
        <f t="shared" si="13"/>
        <v>0</v>
      </c>
      <c r="I15" s="45">
        <f t="shared" si="13"/>
        <v>323.7</v>
      </c>
      <c r="J15" s="45">
        <f t="shared" si="13"/>
        <v>49.45384</v>
      </c>
      <c r="K15" s="45">
        <f t="shared" si="13"/>
        <v>0</v>
      </c>
      <c r="L15" s="45">
        <f t="shared" si="13"/>
        <v>0</v>
      </c>
      <c r="M15" s="45">
        <f t="shared" si="13"/>
        <v>52.375</v>
      </c>
      <c r="N15" s="45">
        <f t="shared" si="13"/>
        <v>0</v>
      </c>
      <c r="O15" s="45">
        <f t="shared" si="13"/>
        <v>0</v>
      </c>
      <c r="P15" s="45">
        <f t="shared" si="13"/>
        <v>48</v>
      </c>
      <c r="Q15" s="45">
        <f t="shared" si="13"/>
        <v>0</v>
      </c>
      <c r="R15" s="45">
        <f t="shared" ref="R15:U15" si="14">AT15+BV15+CX15+DZ15</f>
        <v>0</v>
      </c>
      <c r="S15" s="45">
        <f t="shared" si="14"/>
        <v>0</v>
      </c>
      <c r="T15" s="45">
        <f t="shared" si="14"/>
        <v>0</v>
      </c>
      <c r="U15" s="45">
        <f t="shared" si="14"/>
        <v>48</v>
      </c>
      <c r="V15" s="45">
        <f t="shared" ref="V15" si="15">SUM(W15:AB15)</f>
        <v>109.4115</v>
      </c>
      <c r="W15" s="45">
        <f t="shared" ref="W15:AC15" si="16">AY15+CA15+DC15+EE15</f>
        <v>0</v>
      </c>
      <c r="X15" s="45">
        <f t="shared" si="16"/>
        <v>0</v>
      </c>
      <c r="Y15" s="45">
        <f t="shared" si="16"/>
        <v>0</v>
      </c>
      <c r="Z15" s="45">
        <f t="shared" si="16"/>
        <v>0</v>
      </c>
      <c r="AA15" s="45">
        <f t="shared" si="16"/>
        <v>0</v>
      </c>
      <c r="AB15" s="45">
        <f t="shared" si="16"/>
        <v>109.4115</v>
      </c>
      <c r="AC15" s="45">
        <f t="shared" si="16"/>
        <v>0</v>
      </c>
      <c r="AD15" s="201">
        <f>AE15+AF15+AP15+AQ15+AR15+AX15+BE15+9.934</f>
        <v>698.95313999999996</v>
      </c>
      <c r="AE15" s="199">
        <v>0</v>
      </c>
      <c r="AF15" s="199">
        <f>AG15+AH15+AI15+AK15+AL15+AM15+AN15+AO15+AJ15</f>
        <v>531.60763999999995</v>
      </c>
      <c r="AG15" s="203">
        <v>78.178799999999995</v>
      </c>
      <c r="AH15" s="199">
        <v>0</v>
      </c>
      <c r="AI15" s="199">
        <v>29.9</v>
      </c>
      <c r="AJ15" s="199">
        <v>0</v>
      </c>
      <c r="AK15" s="204">
        <v>323.7</v>
      </c>
      <c r="AL15" s="205">
        <v>49.45384</v>
      </c>
      <c r="AM15" s="199">
        <v>0</v>
      </c>
      <c r="AN15" s="199">
        <v>0</v>
      </c>
      <c r="AO15" s="199">
        <v>50.375</v>
      </c>
      <c r="AP15" s="199">
        <v>0</v>
      </c>
      <c r="AQ15" s="199">
        <v>0</v>
      </c>
      <c r="AR15" s="201">
        <f t="shared" ref="AR15" si="17">SUM(AS15:AW15)</f>
        <v>48</v>
      </c>
      <c r="AS15" s="199">
        <v>0</v>
      </c>
      <c r="AT15" s="199">
        <v>0</v>
      </c>
      <c r="AU15" s="199">
        <v>0</v>
      </c>
      <c r="AV15" s="199">
        <v>0</v>
      </c>
      <c r="AW15" s="199">
        <v>48</v>
      </c>
      <c r="AX15" s="197">
        <f t="shared" ref="AX15:AX22" si="18">SUM(AY15:BD15)</f>
        <v>109.4115</v>
      </c>
      <c r="AY15" s="197">
        <v>0</v>
      </c>
      <c r="AZ15" s="197">
        <v>0</v>
      </c>
      <c r="BA15" s="197">
        <v>0</v>
      </c>
      <c r="BB15" s="197">
        <v>0</v>
      </c>
      <c r="BC15" s="197">
        <v>0</v>
      </c>
      <c r="BD15" s="197">
        <v>109.4115</v>
      </c>
      <c r="BE15" s="197">
        <v>0</v>
      </c>
      <c r="BF15" s="58">
        <f t="shared" ref="BF15" si="19">BG15+BH15+BR15+BS15+BZ15+CG15+BT15</f>
        <v>0</v>
      </c>
      <c r="BG15" s="58">
        <v>0</v>
      </c>
      <c r="BH15" s="58">
        <f t="shared" ref="BH15" si="20">BI15+BJ15+BK15+BL15+BM15+BN15+BO15+BP15+BQ15</f>
        <v>0</v>
      </c>
      <c r="BI15" s="59">
        <v>0</v>
      </c>
      <c r="BJ15" s="59">
        <v>0</v>
      </c>
      <c r="BK15" s="59">
        <v>0</v>
      </c>
      <c r="BL15" s="59">
        <v>0</v>
      </c>
      <c r="BM15" s="59">
        <v>0</v>
      </c>
      <c r="BN15" s="59">
        <v>0</v>
      </c>
      <c r="BO15" s="59">
        <v>0</v>
      </c>
      <c r="BP15" s="59">
        <v>0</v>
      </c>
      <c r="BQ15" s="59">
        <v>0</v>
      </c>
      <c r="BR15" s="59">
        <v>0</v>
      </c>
      <c r="BS15" s="59">
        <v>0</v>
      </c>
      <c r="BT15" s="58">
        <v>0</v>
      </c>
      <c r="BU15" s="59">
        <v>0</v>
      </c>
      <c r="BV15" s="59">
        <v>0</v>
      </c>
      <c r="BW15" s="59">
        <v>0</v>
      </c>
      <c r="BX15" s="59">
        <v>0</v>
      </c>
      <c r="BY15" s="59">
        <v>0</v>
      </c>
      <c r="BZ15" s="59">
        <v>0</v>
      </c>
      <c r="CA15" s="59">
        <v>0</v>
      </c>
      <c r="CB15" s="59">
        <v>0</v>
      </c>
      <c r="CC15" s="59">
        <v>0</v>
      </c>
      <c r="CD15" s="59">
        <v>0</v>
      </c>
      <c r="CE15" s="59">
        <v>0</v>
      </c>
      <c r="CF15" s="59">
        <v>0</v>
      </c>
      <c r="CG15" s="59">
        <v>0</v>
      </c>
      <c r="CH15" s="52">
        <f t="shared" ref="CH15" si="21">CI15+CJ15+CT15+CU15+CV15+DC15+DI15</f>
        <v>2</v>
      </c>
      <c r="CI15" s="52">
        <v>0</v>
      </c>
      <c r="CJ15" s="52">
        <f t="shared" ref="CJ15" si="22">SUM(CK15:CS15)</f>
        <v>2</v>
      </c>
      <c r="CK15" s="50">
        <v>0</v>
      </c>
      <c r="CL15" s="50">
        <v>0</v>
      </c>
      <c r="CM15" s="50">
        <v>0</v>
      </c>
      <c r="CN15" s="50">
        <v>0</v>
      </c>
      <c r="CO15" s="50">
        <v>0</v>
      </c>
      <c r="CP15" s="50">
        <v>0</v>
      </c>
      <c r="CQ15" s="50">
        <v>0</v>
      </c>
      <c r="CR15" s="50">
        <v>0</v>
      </c>
      <c r="CS15" s="50">
        <v>2</v>
      </c>
      <c r="CT15" s="50">
        <v>0</v>
      </c>
      <c r="CU15" s="50">
        <v>0</v>
      </c>
      <c r="CV15" s="52">
        <f t="shared" ref="CV15" si="23">CX15+CY15+CZ15+DA15</f>
        <v>0</v>
      </c>
      <c r="CW15" s="50">
        <v>0</v>
      </c>
      <c r="CX15" s="50">
        <v>0</v>
      </c>
      <c r="CY15" s="50">
        <v>0</v>
      </c>
      <c r="CZ15" s="50">
        <v>0</v>
      </c>
      <c r="DA15" s="50">
        <v>0</v>
      </c>
      <c r="DB15" s="50">
        <f t="shared" ref="DB15" si="24">DF15</f>
        <v>0</v>
      </c>
      <c r="DC15" s="50">
        <v>0</v>
      </c>
      <c r="DD15" s="50">
        <v>0</v>
      </c>
      <c r="DE15" s="50">
        <v>0</v>
      </c>
      <c r="DF15" s="50">
        <v>0</v>
      </c>
      <c r="DG15" s="50">
        <v>0</v>
      </c>
      <c r="DH15" s="50">
        <v>0</v>
      </c>
      <c r="DI15" s="50">
        <v>0</v>
      </c>
      <c r="DJ15" s="46">
        <f t="shared" ref="DJ15" si="25">DK15+DL15</f>
        <v>0</v>
      </c>
      <c r="DK15" s="46">
        <v>0</v>
      </c>
      <c r="DL15" s="46">
        <f t="shared" ref="DL15" si="26">SUM(DM15:DU15)</f>
        <v>0</v>
      </c>
      <c r="DM15" s="47">
        <v>0</v>
      </c>
      <c r="DN15" s="47">
        <v>0</v>
      </c>
      <c r="DO15" s="47">
        <v>0</v>
      </c>
      <c r="DP15" s="47">
        <v>0</v>
      </c>
      <c r="DQ15" s="47">
        <v>0</v>
      </c>
      <c r="DR15" s="47">
        <v>0</v>
      </c>
      <c r="DS15" s="47">
        <v>0</v>
      </c>
      <c r="DT15" s="47">
        <v>0</v>
      </c>
      <c r="DU15" s="47">
        <v>0</v>
      </c>
      <c r="DV15" s="47">
        <v>0</v>
      </c>
      <c r="DW15" s="47">
        <v>0</v>
      </c>
      <c r="DX15" s="46">
        <v>0</v>
      </c>
      <c r="DY15" s="47">
        <v>0</v>
      </c>
      <c r="DZ15" s="47">
        <v>0</v>
      </c>
      <c r="EA15" s="47">
        <v>0</v>
      </c>
      <c r="EB15" s="47">
        <v>0</v>
      </c>
      <c r="EC15" s="47">
        <v>0</v>
      </c>
      <c r="ED15" s="47">
        <v>0</v>
      </c>
      <c r="EE15" s="47">
        <v>0</v>
      </c>
      <c r="EF15" s="47">
        <v>0</v>
      </c>
      <c r="EG15" s="47">
        <v>0</v>
      </c>
      <c r="EH15" s="47">
        <v>0</v>
      </c>
      <c r="EI15" s="47">
        <v>0</v>
      </c>
      <c r="EJ15" s="47">
        <v>0</v>
      </c>
      <c r="EK15" s="47">
        <v>0</v>
      </c>
    </row>
    <row r="16" spans="1:141" ht="18.75">
      <c r="A16" s="22" t="s">
        <v>58</v>
      </c>
      <c r="B16" s="45">
        <f t="shared" si="12"/>
        <v>1369.47451</v>
      </c>
      <c r="C16" s="45">
        <f t="shared" ref="C16:L22" si="27">AE16+BG16+CI16+DK16</f>
        <v>0</v>
      </c>
      <c r="D16" s="45">
        <f t="shared" si="27"/>
        <v>1286.6600100000001</v>
      </c>
      <c r="E16" s="45">
        <f t="shared" si="27"/>
        <v>134.78460999999999</v>
      </c>
      <c r="F16" s="45">
        <f t="shared" si="27"/>
        <v>12</v>
      </c>
      <c r="G16" s="45">
        <f t="shared" si="27"/>
        <v>89.102000000000004</v>
      </c>
      <c r="H16" s="45">
        <f t="shared" si="27"/>
        <v>0</v>
      </c>
      <c r="I16" s="45">
        <f t="shared" si="27"/>
        <v>473.65499999999997</v>
      </c>
      <c r="J16" s="45">
        <f t="shared" si="27"/>
        <v>563.62840000000006</v>
      </c>
      <c r="K16" s="45">
        <f t="shared" si="27"/>
        <v>0</v>
      </c>
      <c r="L16" s="45">
        <f t="shared" si="27"/>
        <v>0</v>
      </c>
      <c r="M16" s="45">
        <f t="shared" ref="M16:U22" si="28">AO16+BQ16+CS16+DU16</f>
        <v>13.49</v>
      </c>
      <c r="N16" s="45">
        <f t="shared" si="28"/>
        <v>17.28</v>
      </c>
      <c r="O16" s="45">
        <f t="shared" si="28"/>
        <v>0</v>
      </c>
      <c r="P16" s="45">
        <f t="shared" si="28"/>
        <v>48</v>
      </c>
      <c r="Q16" s="45">
        <f t="shared" si="28"/>
        <v>0</v>
      </c>
      <c r="R16" s="45">
        <f t="shared" si="28"/>
        <v>0</v>
      </c>
      <c r="S16" s="45">
        <f t="shared" si="28"/>
        <v>0</v>
      </c>
      <c r="T16" s="45">
        <f t="shared" si="28"/>
        <v>0</v>
      </c>
      <c r="U16" s="45">
        <f t="shared" si="28"/>
        <v>48</v>
      </c>
      <c r="V16" s="45">
        <f t="shared" ref="V16:V22" si="29">SUM(W16:AB16)</f>
        <v>0</v>
      </c>
      <c r="W16" s="45">
        <f t="shared" ref="W16:AC22" si="30">AY16+CA16+DC16+EE16</f>
        <v>0</v>
      </c>
      <c r="X16" s="45">
        <f t="shared" si="30"/>
        <v>0</v>
      </c>
      <c r="Y16" s="45">
        <f t="shared" si="30"/>
        <v>0</v>
      </c>
      <c r="Z16" s="45">
        <f t="shared" si="30"/>
        <v>0</v>
      </c>
      <c r="AA16" s="45">
        <f t="shared" si="30"/>
        <v>0</v>
      </c>
      <c r="AB16" s="45">
        <f t="shared" si="30"/>
        <v>0</v>
      </c>
      <c r="AC16" s="45">
        <f t="shared" si="30"/>
        <v>0</v>
      </c>
      <c r="AD16" s="201">
        <f>AE16+AF16+AP16+AQ16+AR16+AX16+BE16+17.5345</f>
        <v>1345.7945099999999</v>
      </c>
      <c r="AE16" s="199">
        <v>0</v>
      </c>
      <c r="AF16" s="199">
        <f>AG16+AH16+AI16+AK16+AL16+AM16+AN16+AO16+AJ16</f>
        <v>1262.98001</v>
      </c>
      <c r="AG16" s="203">
        <v>113.10460999999999</v>
      </c>
      <c r="AH16" s="199">
        <v>12</v>
      </c>
      <c r="AI16" s="199">
        <v>89.102000000000004</v>
      </c>
      <c r="AJ16" s="199">
        <v>0</v>
      </c>
      <c r="AK16" s="204">
        <v>473.65499999999997</v>
      </c>
      <c r="AL16" s="205">
        <v>563.62840000000006</v>
      </c>
      <c r="AM16" s="199">
        <v>0</v>
      </c>
      <c r="AN16" s="199">
        <v>0</v>
      </c>
      <c r="AO16" s="199">
        <v>11.49</v>
      </c>
      <c r="AP16" s="199">
        <v>17.28</v>
      </c>
      <c r="AQ16" s="199">
        <v>0</v>
      </c>
      <c r="AR16" s="201">
        <f t="shared" ref="AR16:AR22" si="31">SUM(AS16:AW16)</f>
        <v>48</v>
      </c>
      <c r="AS16" s="199">
        <v>0</v>
      </c>
      <c r="AT16" s="199">
        <v>0</v>
      </c>
      <c r="AU16" s="199">
        <v>0</v>
      </c>
      <c r="AV16" s="199">
        <v>0</v>
      </c>
      <c r="AW16" s="199">
        <v>48</v>
      </c>
      <c r="AX16" s="197">
        <f t="shared" si="18"/>
        <v>0</v>
      </c>
      <c r="AY16" s="197">
        <v>0</v>
      </c>
      <c r="AZ16" s="197">
        <v>0</v>
      </c>
      <c r="BA16" s="197">
        <v>0</v>
      </c>
      <c r="BB16" s="197">
        <v>0</v>
      </c>
      <c r="BC16" s="197">
        <v>0</v>
      </c>
      <c r="BD16" s="197">
        <v>0</v>
      </c>
      <c r="BE16" s="197">
        <v>0</v>
      </c>
      <c r="BF16" s="58">
        <f t="shared" ref="BF16:BF22" si="32">BG16+BH16+BR16+BS16+BZ16+CG16+BT16</f>
        <v>0</v>
      </c>
      <c r="BG16" s="58">
        <v>0</v>
      </c>
      <c r="BH16" s="58">
        <f t="shared" ref="BH16:BH22" si="33">BI16+BJ16+BK16+BL16+BM16+BN16+BO16+BP16+BQ16</f>
        <v>0</v>
      </c>
      <c r="BI16" s="59">
        <v>0</v>
      </c>
      <c r="BJ16" s="59">
        <v>0</v>
      </c>
      <c r="BK16" s="59">
        <v>0</v>
      </c>
      <c r="BL16" s="59">
        <v>0</v>
      </c>
      <c r="BM16" s="59">
        <v>0</v>
      </c>
      <c r="BN16" s="59">
        <v>0</v>
      </c>
      <c r="BO16" s="59">
        <v>0</v>
      </c>
      <c r="BP16" s="59">
        <v>0</v>
      </c>
      <c r="BQ16" s="59">
        <v>0</v>
      </c>
      <c r="BR16" s="59">
        <v>0</v>
      </c>
      <c r="BS16" s="59">
        <v>0</v>
      </c>
      <c r="BT16" s="58">
        <v>0</v>
      </c>
      <c r="BU16" s="59">
        <v>0</v>
      </c>
      <c r="BV16" s="59">
        <v>0</v>
      </c>
      <c r="BW16" s="59">
        <v>0</v>
      </c>
      <c r="BX16" s="59">
        <v>0</v>
      </c>
      <c r="BY16" s="59">
        <v>0</v>
      </c>
      <c r="BZ16" s="59">
        <v>0</v>
      </c>
      <c r="CA16" s="59">
        <v>0</v>
      </c>
      <c r="CB16" s="59">
        <v>0</v>
      </c>
      <c r="CC16" s="59">
        <v>0</v>
      </c>
      <c r="CD16" s="59">
        <v>0</v>
      </c>
      <c r="CE16" s="59">
        <v>0</v>
      </c>
      <c r="CF16" s="59">
        <v>0</v>
      </c>
      <c r="CG16" s="59">
        <v>0</v>
      </c>
      <c r="CH16" s="52">
        <f t="shared" ref="CH16:CH20" si="34">CI16+CJ16+CT16+CU16+CV16+DC16+DI16</f>
        <v>23.68</v>
      </c>
      <c r="CI16" s="52">
        <v>0</v>
      </c>
      <c r="CJ16" s="52">
        <f t="shared" ref="CJ16:CJ22" si="35">SUM(CK16:CS16)</f>
        <v>23.68</v>
      </c>
      <c r="CK16" s="50">
        <v>21.68</v>
      </c>
      <c r="CL16" s="50">
        <v>0</v>
      </c>
      <c r="CM16" s="50">
        <v>0</v>
      </c>
      <c r="CN16" s="50">
        <v>0</v>
      </c>
      <c r="CO16" s="50">
        <v>0</v>
      </c>
      <c r="CP16" s="50">
        <v>0</v>
      </c>
      <c r="CQ16" s="50">
        <v>0</v>
      </c>
      <c r="CR16" s="50">
        <v>0</v>
      </c>
      <c r="CS16" s="50">
        <v>2</v>
      </c>
      <c r="CT16" s="50">
        <v>0</v>
      </c>
      <c r="CU16" s="50">
        <v>0</v>
      </c>
      <c r="CV16" s="52">
        <f t="shared" ref="CV16:CV22" si="36">CX16+CY16+CZ16+DA16</f>
        <v>0</v>
      </c>
      <c r="CW16" s="50">
        <v>0</v>
      </c>
      <c r="CX16" s="50">
        <v>0</v>
      </c>
      <c r="CY16" s="50">
        <v>0</v>
      </c>
      <c r="CZ16" s="50">
        <v>0</v>
      </c>
      <c r="DA16" s="50">
        <v>0</v>
      </c>
      <c r="DB16" s="50">
        <f t="shared" ref="DB16:DB22" si="37">DF16</f>
        <v>0</v>
      </c>
      <c r="DC16" s="50">
        <v>0</v>
      </c>
      <c r="DD16" s="50">
        <v>0</v>
      </c>
      <c r="DE16" s="50">
        <v>0</v>
      </c>
      <c r="DF16" s="50">
        <v>0</v>
      </c>
      <c r="DG16" s="50">
        <v>0</v>
      </c>
      <c r="DH16" s="50">
        <v>0</v>
      </c>
      <c r="DI16" s="50">
        <v>0</v>
      </c>
      <c r="DJ16" s="46">
        <f t="shared" ref="DJ16:DJ22" si="38">DK16+DL16</f>
        <v>0</v>
      </c>
      <c r="DK16" s="46">
        <v>0</v>
      </c>
      <c r="DL16" s="46">
        <f t="shared" ref="DL16:DL22" si="39">SUM(DM16:DU16)</f>
        <v>0</v>
      </c>
      <c r="DM16" s="47">
        <v>0</v>
      </c>
      <c r="DN16" s="47">
        <v>0</v>
      </c>
      <c r="DO16" s="47">
        <v>0</v>
      </c>
      <c r="DP16" s="47">
        <v>0</v>
      </c>
      <c r="DQ16" s="47">
        <v>0</v>
      </c>
      <c r="DR16" s="47">
        <v>0</v>
      </c>
      <c r="DS16" s="47">
        <v>0</v>
      </c>
      <c r="DT16" s="47">
        <v>0</v>
      </c>
      <c r="DU16" s="47">
        <v>0</v>
      </c>
      <c r="DV16" s="47">
        <v>0</v>
      </c>
      <c r="DW16" s="47">
        <v>0</v>
      </c>
      <c r="DX16" s="46">
        <v>0</v>
      </c>
      <c r="DY16" s="47">
        <v>0</v>
      </c>
      <c r="DZ16" s="47">
        <v>0</v>
      </c>
      <c r="EA16" s="47">
        <v>0</v>
      </c>
      <c r="EB16" s="47">
        <v>0</v>
      </c>
      <c r="EC16" s="47">
        <v>0</v>
      </c>
      <c r="ED16" s="47">
        <v>0</v>
      </c>
      <c r="EE16" s="47">
        <v>0</v>
      </c>
      <c r="EF16" s="47">
        <v>0</v>
      </c>
      <c r="EG16" s="47">
        <v>0</v>
      </c>
      <c r="EH16" s="47">
        <v>0</v>
      </c>
      <c r="EI16" s="47">
        <v>0</v>
      </c>
      <c r="EJ16" s="47">
        <v>0</v>
      </c>
      <c r="EK16" s="47">
        <v>0</v>
      </c>
    </row>
    <row r="17" spans="1:141" ht="18.75">
      <c r="A17" s="22" t="s">
        <v>57</v>
      </c>
      <c r="B17" s="45">
        <f t="shared" si="12"/>
        <v>4260.1541500000003</v>
      </c>
      <c r="C17" s="45">
        <f t="shared" si="27"/>
        <v>0</v>
      </c>
      <c r="D17" s="45">
        <f t="shared" si="27"/>
        <v>4021.27738</v>
      </c>
      <c r="E17" s="45">
        <f t="shared" si="27"/>
        <v>106.20257000000001</v>
      </c>
      <c r="F17" s="45">
        <f t="shared" si="27"/>
        <v>0</v>
      </c>
      <c r="G17" s="45">
        <f t="shared" si="27"/>
        <v>198.51</v>
      </c>
      <c r="H17" s="45">
        <f t="shared" si="27"/>
        <v>0</v>
      </c>
      <c r="I17" s="45">
        <f t="shared" si="27"/>
        <v>579.26860999999997</v>
      </c>
      <c r="J17" s="45">
        <f t="shared" si="27"/>
        <v>173.04600000000002</v>
      </c>
      <c r="K17" s="45">
        <f t="shared" si="27"/>
        <v>0</v>
      </c>
      <c r="L17" s="45">
        <f t="shared" si="27"/>
        <v>2874</v>
      </c>
      <c r="M17" s="45">
        <f t="shared" si="28"/>
        <v>90.250200000000007</v>
      </c>
      <c r="N17" s="45">
        <f t="shared" si="28"/>
        <v>74.989069999999998</v>
      </c>
      <c r="O17" s="45">
        <f t="shared" si="28"/>
        <v>0</v>
      </c>
      <c r="P17" s="45">
        <f t="shared" si="28"/>
        <v>48</v>
      </c>
      <c r="Q17" s="45">
        <f t="shared" si="28"/>
        <v>0</v>
      </c>
      <c r="R17" s="45">
        <f t="shared" si="28"/>
        <v>0</v>
      </c>
      <c r="S17" s="45">
        <f t="shared" si="28"/>
        <v>0</v>
      </c>
      <c r="T17" s="45">
        <f t="shared" si="28"/>
        <v>0</v>
      </c>
      <c r="U17" s="45">
        <f t="shared" si="28"/>
        <v>48</v>
      </c>
      <c r="V17" s="45">
        <f t="shared" si="29"/>
        <v>115.8877</v>
      </c>
      <c r="W17" s="45">
        <f t="shared" si="30"/>
        <v>0</v>
      </c>
      <c r="X17" s="45">
        <f t="shared" si="30"/>
        <v>0</v>
      </c>
      <c r="Y17" s="45">
        <f t="shared" si="30"/>
        <v>0</v>
      </c>
      <c r="Z17" s="45">
        <f t="shared" si="30"/>
        <v>8.4260000000000002</v>
      </c>
      <c r="AA17" s="45">
        <f t="shared" si="30"/>
        <v>0</v>
      </c>
      <c r="AB17" s="45">
        <f t="shared" si="30"/>
        <v>107.46169999999999</v>
      </c>
      <c r="AC17" s="45">
        <f t="shared" si="30"/>
        <v>0</v>
      </c>
      <c r="AD17" s="201">
        <f>AE17+AF17+AP17+AQ17+AR17+AX17+BE17</f>
        <v>2186.5541499999999</v>
      </c>
      <c r="AE17" s="199">
        <v>0</v>
      </c>
      <c r="AF17" s="199">
        <f>AG17+AH17+AI17+AK17+AL17+AM17+AN17+AO17+AJ17</f>
        <v>1947.6773800000001</v>
      </c>
      <c r="AG17" s="203">
        <v>84.60257</v>
      </c>
      <c r="AH17" s="199">
        <v>0</v>
      </c>
      <c r="AI17" s="199">
        <v>198.51</v>
      </c>
      <c r="AJ17" s="199">
        <v>0</v>
      </c>
      <c r="AK17" s="204">
        <v>579.26860999999997</v>
      </c>
      <c r="AL17" s="205">
        <v>154.99</v>
      </c>
      <c r="AM17" s="199">
        <v>0</v>
      </c>
      <c r="AN17" s="199">
        <v>874</v>
      </c>
      <c r="AO17" s="199">
        <v>56.306199999999997</v>
      </c>
      <c r="AP17" s="199">
        <v>74.989069999999998</v>
      </c>
      <c r="AQ17" s="199">
        <v>0</v>
      </c>
      <c r="AR17" s="201">
        <f t="shared" si="31"/>
        <v>48</v>
      </c>
      <c r="AS17" s="199">
        <v>0</v>
      </c>
      <c r="AT17" s="199">
        <v>0</v>
      </c>
      <c r="AU17" s="199">
        <v>0</v>
      </c>
      <c r="AV17" s="199">
        <v>0</v>
      </c>
      <c r="AW17" s="199">
        <v>48</v>
      </c>
      <c r="AX17" s="197">
        <f t="shared" si="18"/>
        <v>115.8877</v>
      </c>
      <c r="AY17" s="197">
        <v>0</v>
      </c>
      <c r="AZ17" s="197">
        <v>0</v>
      </c>
      <c r="BA17" s="197">
        <v>0</v>
      </c>
      <c r="BB17" s="197">
        <v>8.4260000000000002</v>
      </c>
      <c r="BC17" s="197">
        <v>0</v>
      </c>
      <c r="BD17" s="197">
        <v>107.46169999999999</v>
      </c>
      <c r="BE17" s="197">
        <v>0</v>
      </c>
      <c r="BF17" s="58">
        <f t="shared" si="32"/>
        <v>0</v>
      </c>
      <c r="BG17" s="58">
        <v>0</v>
      </c>
      <c r="BH17" s="58">
        <f t="shared" si="33"/>
        <v>0</v>
      </c>
      <c r="BI17" s="59">
        <v>0</v>
      </c>
      <c r="BJ17" s="59">
        <v>0</v>
      </c>
      <c r="BK17" s="59">
        <v>0</v>
      </c>
      <c r="BL17" s="59">
        <v>0</v>
      </c>
      <c r="BM17" s="59">
        <v>0</v>
      </c>
      <c r="BN17" s="59">
        <v>0</v>
      </c>
      <c r="BO17" s="59">
        <v>0</v>
      </c>
      <c r="BP17" s="59">
        <v>0</v>
      </c>
      <c r="BQ17" s="59">
        <v>0</v>
      </c>
      <c r="BR17" s="59">
        <v>0</v>
      </c>
      <c r="BS17" s="59">
        <v>0</v>
      </c>
      <c r="BT17" s="58">
        <v>0</v>
      </c>
      <c r="BU17" s="59">
        <v>0</v>
      </c>
      <c r="BV17" s="59">
        <v>0</v>
      </c>
      <c r="BW17" s="59">
        <v>0</v>
      </c>
      <c r="BX17" s="59">
        <v>0</v>
      </c>
      <c r="BY17" s="59">
        <v>0</v>
      </c>
      <c r="BZ17" s="59">
        <v>0</v>
      </c>
      <c r="CA17" s="59">
        <v>0</v>
      </c>
      <c r="CB17" s="59">
        <v>0</v>
      </c>
      <c r="CC17" s="59">
        <v>0</v>
      </c>
      <c r="CD17" s="59">
        <v>0</v>
      </c>
      <c r="CE17" s="59">
        <v>0</v>
      </c>
      <c r="CF17" s="59">
        <v>0</v>
      </c>
      <c r="CG17" s="59">
        <v>0</v>
      </c>
      <c r="CH17" s="52">
        <f t="shared" si="34"/>
        <v>2073.6</v>
      </c>
      <c r="CI17" s="52">
        <v>0</v>
      </c>
      <c r="CJ17" s="52">
        <f t="shared" si="35"/>
        <v>2073.6</v>
      </c>
      <c r="CK17" s="50">
        <v>21.6</v>
      </c>
      <c r="CL17" s="50">
        <v>0</v>
      </c>
      <c r="CM17" s="50">
        <v>0</v>
      </c>
      <c r="CN17" s="50">
        <v>0</v>
      </c>
      <c r="CO17" s="50">
        <v>0</v>
      </c>
      <c r="CP17" s="50">
        <v>18.056000000000001</v>
      </c>
      <c r="CQ17" s="50">
        <v>0</v>
      </c>
      <c r="CR17" s="50">
        <v>2000</v>
      </c>
      <c r="CS17" s="50">
        <v>33.944000000000003</v>
      </c>
      <c r="CT17" s="50">
        <v>0</v>
      </c>
      <c r="CU17" s="50">
        <v>0</v>
      </c>
      <c r="CV17" s="52">
        <f t="shared" si="36"/>
        <v>0</v>
      </c>
      <c r="CW17" s="50">
        <v>0</v>
      </c>
      <c r="CX17" s="50">
        <v>0</v>
      </c>
      <c r="CY17" s="50">
        <v>0</v>
      </c>
      <c r="CZ17" s="50">
        <v>0</v>
      </c>
      <c r="DA17" s="50">
        <v>0</v>
      </c>
      <c r="DB17" s="50">
        <f t="shared" si="37"/>
        <v>0</v>
      </c>
      <c r="DC17" s="50">
        <v>0</v>
      </c>
      <c r="DD17" s="50">
        <v>0</v>
      </c>
      <c r="DE17" s="50">
        <v>0</v>
      </c>
      <c r="DF17" s="50">
        <v>0</v>
      </c>
      <c r="DG17" s="50">
        <v>0</v>
      </c>
      <c r="DH17" s="50">
        <v>0</v>
      </c>
      <c r="DI17" s="50">
        <v>0</v>
      </c>
      <c r="DJ17" s="46">
        <f t="shared" si="38"/>
        <v>0</v>
      </c>
      <c r="DK17" s="46">
        <v>0</v>
      </c>
      <c r="DL17" s="46">
        <f t="shared" si="39"/>
        <v>0</v>
      </c>
      <c r="DM17" s="47">
        <v>0</v>
      </c>
      <c r="DN17" s="47">
        <v>0</v>
      </c>
      <c r="DO17" s="47">
        <v>0</v>
      </c>
      <c r="DP17" s="47">
        <v>0</v>
      </c>
      <c r="DQ17" s="47">
        <v>0</v>
      </c>
      <c r="DR17" s="47">
        <v>0</v>
      </c>
      <c r="DS17" s="47">
        <v>0</v>
      </c>
      <c r="DT17" s="47">
        <v>0</v>
      </c>
      <c r="DU17" s="47">
        <v>0</v>
      </c>
      <c r="DV17" s="47">
        <v>0</v>
      </c>
      <c r="DW17" s="47">
        <v>0</v>
      </c>
      <c r="DX17" s="46">
        <v>0</v>
      </c>
      <c r="DY17" s="47">
        <v>0</v>
      </c>
      <c r="DZ17" s="47">
        <v>0</v>
      </c>
      <c r="EA17" s="47">
        <v>0</v>
      </c>
      <c r="EB17" s="47">
        <v>0</v>
      </c>
      <c r="EC17" s="47">
        <v>0</v>
      </c>
      <c r="ED17" s="47">
        <v>0</v>
      </c>
      <c r="EE17" s="47">
        <v>0</v>
      </c>
      <c r="EF17" s="47">
        <v>0</v>
      </c>
      <c r="EG17" s="47">
        <v>0</v>
      </c>
      <c r="EH17" s="47">
        <v>0</v>
      </c>
      <c r="EI17" s="47">
        <v>0</v>
      </c>
      <c r="EJ17" s="47">
        <v>0</v>
      </c>
      <c r="EK17" s="47">
        <v>0</v>
      </c>
    </row>
    <row r="18" spans="1:141" ht="18.75">
      <c r="A18" s="22" t="s">
        <v>56</v>
      </c>
      <c r="B18" s="45">
        <f t="shared" si="12"/>
        <v>1804.1373999999998</v>
      </c>
      <c r="C18" s="45">
        <f t="shared" si="27"/>
        <v>0</v>
      </c>
      <c r="D18" s="45">
        <f t="shared" si="27"/>
        <v>1699.0777199999998</v>
      </c>
      <c r="E18" s="45">
        <f t="shared" si="27"/>
        <v>117.5791</v>
      </c>
      <c r="F18" s="45">
        <f t="shared" si="27"/>
        <v>0</v>
      </c>
      <c r="G18" s="45">
        <f t="shared" si="27"/>
        <v>0</v>
      </c>
      <c r="H18" s="45">
        <f t="shared" si="27"/>
        <v>0</v>
      </c>
      <c r="I18" s="45">
        <f t="shared" si="27"/>
        <v>1457.9953399999999</v>
      </c>
      <c r="J18" s="45">
        <f t="shared" si="27"/>
        <v>59.473999999999997</v>
      </c>
      <c r="K18" s="45">
        <f t="shared" si="27"/>
        <v>0</v>
      </c>
      <c r="L18" s="45">
        <f t="shared" si="27"/>
        <v>62.02928</v>
      </c>
      <c r="M18" s="45">
        <f t="shared" si="28"/>
        <v>2</v>
      </c>
      <c r="N18" s="45">
        <f t="shared" si="28"/>
        <v>82.823999999999998</v>
      </c>
      <c r="O18" s="45">
        <f t="shared" si="28"/>
        <v>0</v>
      </c>
      <c r="P18" s="45">
        <f t="shared" si="28"/>
        <v>0</v>
      </c>
      <c r="Q18" s="45">
        <f t="shared" si="28"/>
        <v>0</v>
      </c>
      <c r="R18" s="45">
        <f t="shared" si="28"/>
        <v>0</v>
      </c>
      <c r="S18" s="45">
        <f t="shared" si="28"/>
        <v>0</v>
      </c>
      <c r="T18" s="45">
        <f t="shared" si="28"/>
        <v>0</v>
      </c>
      <c r="U18" s="45">
        <f t="shared" si="28"/>
        <v>0</v>
      </c>
      <c r="V18" s="45">
        <f t="shared" si="29"/>
        <v>22.235679999999999</v>
      </c>
      <c r="W18" s="45">
        <f t="shared" si="30"/>
        <v>0</v>
      </c>
      <c r="X18" s="45">
        <f t="shared" si="30"/>
        <v>0</v>
      </c>
      <c r="Y18" s="45">
        <f t="shared" si="30"/>
        <v>0</v>
      </c>
      <c r="Z18" s="45">
        <f t="shared" si="30"/>
        <v>22.235679999999999</v>
      </c>
      <c r="AA18" s="45">
        <f t="shared" si="30"/>
        <v>0</v>
      </c>
      <c r="AB18" s="45">
        <f t="shared" si="30"/>
        <v>0</v>
      </c>
      <c r="AC18" s="45">
        <f t="shared" si="30"/>
        <v>0</v>
      </c>
      <c r="AD18" s="201">
        <f>AE18+AF18+AP18+AQ18+AR18+AX18+BE18</f>
        <v>1752.1373999999998</v>
      </c>
      <c r="AE18" s="199">
        <v>0</v>
      </c>
      <c r="AF18" s="199">
        <f>AG18+AH18+AI18+AK18+AL18+AM18+AN18+AO18+AJ18</f>
        <v>1647.0777199999998</v>
      </c>
      <c r="AG18" s="203">
        <v>117.5791</v>
      </c>
      <c r="AH18" s="199">
        <v>0</v>
      </c>
      <c r="AI18" s="199">
        <v>0</v>
      </c>
      <c r="AJ18" s="199">
        <v>0</v>
      </c>
      <c r="AK18" s="204">
        <v>1457.9953399999999</v>
      </c>
      <c r="AL18" s="205">
        <v>59.473999999999997</v>
      </c>
      <c r="AM18" s="199">
        <v>0</v>
      </c>
      <c r="AN18" s="199">
        <v>12.02928</v>
      </c>
      <c r="AO18" s="199">
        <v>0</v>
      </c>
      <c r="AP18" s="199">
        <v>82.823999999999998</v>
      </c>
      <c r="AQ18" s="199">
        <v>0</v>
      </c>
      <c r="AR18" s="201">
        <f t="shared" si="31"/>
        <v>0</v>
      </c>
      <c r="AS18" s="199">
        <v>0</v>
      </c>
      <c r="AT18" s="199">
        <v>0</v>
      </c>
      <c r="AU18" s="199">
        <v>0</v>
      </c>
      <c r="AV18" s="199">
        <v>0</v>
      </c>
      <c r="AW18" s="199">
        <v>0</v>
      </c>
      <c r="AX18" s="197">
        <f t="shared" si="18"/>
        <v>22.235679999999999</v>
      </c>
      <c r="AY18" s="197">
        <v>0</v>
      </c>
      <c r="AZ18" s="197">
        <v>0</v>
      </c>
      <c r="BA18" s="197">
        <v>0</v>
      </c>
      <c r="BB18" s="197">
        <v>22.235679999999999</v>
      </c>
      <c r="BC18" s="197">
        <v>0</v>
      </c>
      <c r="BD18" s="197">
        <v>0</v>
      </c>
      <c r="BE18" s="197">
        <v>0</v>
      </c>
      <c r="BF18" s="58">
        <f t="shared" si="32"/>
        <v>0</v>
      </c>
      <c r="BG18" s="58">
        <v>0</v>
      </c>
      <c r="BH18" s="58">
        <f t="shared" si="33"/>
        <v>0</v>
      </c>
      <c r="BI18" s="59">
        <v>0</v>
      </c>
      <c r="BJ18" s="59">
        <v>0</v>
      </c>
      <c r="BK18" s="59">
        <v>0</v>
      </c>
      <c r="BL18" s="59">
        <v>0</v>
      </c>
      <c r="BM18" s="59">
        <v>0</v>
      </c>
      <c r="BN18" s="59">
        <v>0</v>
      </c>
      <c r="BO18" s="59">
        <v>0</v>
      </c>
      <c r="BP18" s="59">
        <v>0</v>
      </c>
      <c r="BQ18" s="59">
        <v>0</v>
      </c>
      <c r="BR18" s="59">
        <v>0</v>
      </c>
      <c r="BS18" s="59">
        <v>0</v>
      </c>
      <c r="BT18" s="58">
        <v>0</v>
      </c>
      <c r="BU18" s="59">
        <v>0</v>
      </c>
      <c r="BV18" s="59">
        <v>0</v>
      </c>
      <c r="BW18" s="59">
        <v>0</v>
      </c>
      <c r="BX18" s="59">
        <v>0</v>
      </c>
      <c r="BY18" s="59">
        <v>0</v>
      </c>
      <c r="BZ18" s="59">
        <v>0</v>
      </c>
      <c r="CA18" s="59">
        <v>0</v>
      </c>
      <c r="CB18" s="59">
        <v>0</v>
      </c>
      <c r="CC18" s="59">
        <v>0</v>
      </c>
      <c r="CD18" s="59">
        <v>0</v>
      </c>
      <c r="CE18" s="59">
        <v>0</v>
      </c>
      <c r="CF18" s="59">
        <v>0</v>
      </c>
      <c r="CG18" s="59">
        <v>0</v>
      </c>
      <c r="CH18" s="52">
        <f t="shared" si="34"/>
        <v>52</v>
      </c>
      <c r="CI18" s="52">
        <v>0</v>
      </c>
      <c r="CJ18" s="52">
        <f t="shared" si="35"/>
        <v>52</v>
      </c>
      <c r="CK18" s="50">
        <v>0</v>
      </c>
      <c r="CL18" s="50">
        <v>0</v>
      </c>
      <c r="CM18" s="50">
        <v>0</v>
      </c>
      <c r="CN18" s="50">
        <v>0</v>
      </c>
      <c r="CO18" s="50">
        <v>0</v>
      </c>
      <c r="CP18" s="50">
        <v>0</v>
      </c>
      <c r="CQ18" s="50">
        <v>0</v>
      </c>
      <c r="CR18" s="50">
        <v>50</v>
      </c>
      <c r="CS18" s="50">
        <v>2</v>
      </c>
      <c r="CT18" s="50">
        <v>0</v>
      </c>
      <c r="CU18" s="50">
        <v>0</v>
      </c>
      <c r="CV18" s="52">
        <f t="shared" si="36"/>
        <v>0</v>
      </c>
      <c r="CW18" s="50">
        <v>0</v>
      </c>
      <c r="CX18" s="50">
        <v>0</v>
      </c>
      <c r="CY18" s="50">
        <v>0</v>
      </c>
      <c r="CZ18" s="50">
        <v>0</v>
      </c>
      <c r="DA18" s="50">
        <v>0</v>
      </c>
      <c r="DB18" s="50">
        <f t="shared" si="37"/>
        <v>0</v>
      </c>
      <c r="DC18" s="50">
        <v>0</v>
      </c>
      <c r="DD18" s="50">
        <v>0</v>
      </c>
      <c r="DE18" s="50">
        <v>0</v>
      </c>
      <c r="DF18" s="50">
        <v>0</v>
      </c>
      <c r="DG18" s="50">
        <v>0</v>
      </c>
      <c r="DH18" s="50">
        <v>0</v>
      </c>
      <c r="DI18" s="50">
        <v>0</v>
      </c>
      <c r="DJ18" s="46">
        <f t="shared" si="38"/>
        <v>0</v>
      </c>
      <c r="DK18" s="46">
        <v>0</v>
      </c>
      <c r="DL18" s="46">
        <f t="shared" si="39"/>
        <v>0</v>
      </c>
      <c r="DM18" s="47">
        <v>0</v>
      </c>
      <c r="DN18" s="47">
        <v>0</v>
      </c>
      <c r="DO18" s="47">
        <v>0</v>
      </c>
      <c r="DP18" s="47">
        <v>0</v>
      </c>
      <c r="DQ18" s="47">
        <v>0</v>
      </c>
      <c r="DR18" s="47">
        <v>0</v>
      </c>
      <c r="DS18" s="47">
        <v>0</v>
      </c>
      <c r="DT18" s="47">
        <v>0</v>
      </c>
      <c r="DU18" s="47">
        <v>0</v>
      </c>
      <c r="DV18" s="47">
        <v>0</v>
      </c>
      <c r="DW18" s="47">
        <v>0</v>
      </c>
      <c r="DX18" s="46">
        <v>0</v>
      </c>
      <c r="DY18" s="47">
        <v>0</v>
      </c>
      <c r="DZ18" s="47">
        <v>0</v>
      </c>
      <c r="EA18" s="47">
        <v>0</v>
      </c>
      <c r="EB18" s="47">
        <v>0</v>
      </c>
      <c r="EC18" s="47">
        <v>0</v>
      </c>
      <c r="ED18" s="47">
        <v>0</v>
      </c>
      <c r="EE18" s="47">
        <v>0</v>
      </c>
      <c r="EF18" s="47">
        <v>0</v>
      </c>
      <c r="EG18" s="47">
        <v>0</v>
      </c>
      <c r="EH18" s="47">
        <v>0</v>
      </c>
      <c r="EI18" s="47">
        <v>0</v>
      </c>
      <c r="EJ18" s="47">
        <v>0</v>
      </c>
      <c r="EK18" s="47">
        <v>0</v>
      </c>
    </row>
    <row r="19" spans="1:141" ht="18.75">
      <c r="A19" s="22" t="s">
        <v>55</v>
      </c>
      <c r="B19" s="45">
        <f t="shared" si="12"/>
        <v>1207.6667500000001</v>
      </c>
      <c r="C19" s="45">
        <f t="shared" si="27"/>
        <v>0</v>
      </c>
      <c r="D19" s="45">
        <f t="shared" si="27"/>
        <v>1087.7741000000001</v>
      </c>
      <c r="E19" s="45">
        <f t="shared" si="27"/>
        <v>96.200479999999999</v>
      </c>
      <c r="F19" s="45">
        <f t="shared" si="27"/>
        <v>4.1529999999999996</v>
      </c>
      <c r="G19" s="45">
        <f t="shared" si="27"/>
        <v>0</v>
      </c>
      <c r="H19" s="45">
        <f t="shared" si="27"/>
        <v>0</v>
      </c>
      <c r="I19" s="45">
        <f t="shared" si="27"/>
        <v>401.39850999999999</v>
      </c>
      <c r="J19" s="45">
        <f t="shared" si="27"/>
        <v>524.18430000000001</v>
      </c>
      <c r="K19" s="45">
        <f t="shared" si="27"/>
        <v>0</v>
      </c>
      <c r="L19" s="45">
        <f t="shared" si="27"/>
        <v>0</v>
      </c>
      <c r="M19" s="45">
        <f t="shared" si="28"/>
        <v>61.837809999999998</v>
      </c>
      <c r="N19" s="45">
        <f t="shared" si="28"/>
        <v>0</v>
      </c>
      <c r="O19" s="45">
        <f t="shared" si="28"/>
        <v>0</v>
      </c>
      <c r="P19" s="45">
        <f t="shared" si="28"/>
        <v>0</v>
      </c>
      <c r="Q19" s="45">
        <f t="shared" si="28"/>
        <v>0</v>
      </c>
      <c r="R19" s="45">
        <f t="shared" si="28"/>
        <v>0</v>
      </c>
      <c r="S19" s="45">
        <f t="shared" si="28"/>
        <v>0</v>
      </c>
      <c r="T19" s="45">
        <f t="shared" si="28"/>
        <v>0</v>
      </c>
      <c r="U19" s="45">
        <f t="shared" si="28"/>
        <v>0</v>
      </c>
      <c r="V19" s="45">
        <f t="shared" si="29"/>
        <v>115.09048999999999</v>
      </c>
      <c r="W19" s="45">
        <f t="shared" si="30"/>
        <v>0</v>
      </c>
      <c r="X19" s="45">
        <f t="shared" si="30"/>
        <v>0</v>
      </c>
      <c r="Y19" s="45">
        <f t="shared" si="30"/>
        <v>0</v>
      </c>
      <c r="Z19" s="45">
        <f t="shared" si="30"/>
        <v>6.2622900000000001</v>
      </c>
      <c r="AA19" s="45">
        <f t="shared" si="30"/>
        <v>0</v>
      </c>
      <c r="AB19" s="45">
        <f t="shared" si="30"/>
        <v>108.8282</v>
      </c>
      <c r="AC19" s="45">
        <f t="shared" si="30"/>
        <v>0</v>
      </c>
      <c r="AD19" s="201">
        <f>AE19+AF19+AP19+AQ19+AR19+AX19+BE19+4.80216</f>
        <v>1205.6667500000001</v>
      </c>
      <c r="AE19" s="199">
        <v>0</v>
      </c>
      <c r="AF19" s="199">
        <f t="shared" ref="AF19:AF22" si="40">AG19+AH19+AI19+AK19+AL19+AM19+AN19+AO19+AJ19</f>
        <v>1085.7741000000001</v>
      </c>
      <c r="AG19" s="203">
        <v>96.200479999999999</v>
      </c>
      <c r="AH19" s="199">
        <v>4.1529999999999996</v>
      </c>
      <c r="AI19" s="199">
        <v>0</v>
      </c>
      <c r="AJ19" s="199">
        <v>0</v>
      </c>
      <c r="AK19" s="204">
        <v>401.39850999999999</v>
      </c>
      <c r="AL19" s="205">
        <v>524.18430000000001</v>
      </c>
      <c r="AM19" s="199">
        <v>0</v>
      </c>
      <c r="AN19" s="199">
        <v>0</v>
      </c>
      <c r="AO19" s="199">
        <v>59.837809999999998</v>
      </c>
      <c r="AP19" s="199">
        <v>0</v>
      </c>
      <c r="AQ19" s="199">
        <v>0</v>
      </c>
      <c r="AR19" s="201">
        <f t="shared" si="31"/>
        <v>0</v>
      </c>
      <c r="AS19" s="199">
        <v>0</v>
      </c>
      <c r="AT19" s="199">
        <v>0</v>
      </c>
      <c r="AU19" s="199">
        <v>0</v>
      </c>
      <c r="AV19" s="199">
        <v>0</v>
      </c>
      <c r="AW19" s="199">
        <v>0</v>
      </c>
      <c r="AX19" s="197">
        <f t="shared" si="18"/>
        <v>115.09048999999999</v>
      </c>
      <c r="AY19" s="197">
        <v>0</v>
      </c>
      <c r="AZ19" s="197">
        <v>0</v>
      </c>
      <c r="BA19" s="197">
        <v>0</v>
      </c>
      <c r="BB19" s="197">
        <v>6.2622900000000001</v>
      </c>
      <c r="BC19" s="197">
        <v>0</v>
      </c>
      <c r="BD19" s="197">
        <v>108.8282</v>
      </c>
      <c r="BE19" s="197">
        <v>0</v>
      </c>
      <c r="BF19" s="58">
        <f t="shared" si="32"/>
        <v>0</v>
      </c>
      <c r="BG19" s="58">
        <v>0</v>
      </c>
      <c r="BH19" s="58">
        <f t="shared" si="33"/>
        <v>0</v>
      </c>
      <c r="BI19" s="59">
        <v>0</v>
      </c>
      <c r="BJ19" s="59">
        <v>0</v>
      </c>
      <c r="BK19" s="59">
        <v>0</v>
      </c>
      <c r="BL19" s="59">
        <v>0</v>
      </c>
      <c r="BM19" s="59">
        <v>0</v>
      </c>
      <c r="BN19" s="59">
        <v>0</v>
      </c>
      <c r="BO19" s="59">
        <v>0</v>
      </c>
      <c r="BP19" s="59">
        <v>0</v>
      </c>
      <c r="BQ19" s="59">
        <v>0</v>
      </c>
      <c r="BR19" s="59">
        <v>0</v>
      </c>
      <c r="BS19" s="59">
        <v>0</v>
      </c>
      <c r="BT19" s="58">
        <v>0</v>
      </c>
      <c r="BU19" s="59">
        <v>0</v>
      </c>
      <c r="BV19" s="59">
        <v>0</v>
      </c>
      <c r="BW19" s="59">
        <v>0</v>
      </c>
      <c r="BX19" s="59">
        <v>0</v>
      </c>
      <c r="BY19" s="59">
        <v>0</v>
      </c>
      <c r="BZ19" s="59">
        <v>0</v>
      </c>
      <c r="CA19" s="59">
        <v>0</v>
      </c>
      <c r="CB19" s="59">
        <v>0</v>
      </c>
      <c r="CC19" s="59">
        <v>0</v>
      </c>
      <c r="CD19" s="59">
        <v>0</v>
      </c>
      <c r="CE19" s="59">
        <v>0</v>
      </c>
      <c r="CF19" s="59">
        <v>0</v>
      </c>
      <c r="CG19" s="59">
        <v>0</v>
      </c>
      <c r="CH19" s="52">
        <f t="shared" si="34"/>
        <v>2</v>
      </c>
      <c r="CI19" s="52">
        <v>0</v>
      </c>
      <c r="CJ19" s="52">
        <f t="shared" si="35"/>
        <v>2</v>
      </c>
      <c r="CK19" s="50">
        <v>0</v>
      </c>
      <c r="CL19" s="50">
        <v>0</v>
      </c>
      <c r="CM19" s="50">
        <v>0</v>
      </c>
      <c r="CN19" s="50">
        <v>0</v>
      </c>
      <c r="CO19" s="50">
        <v>0</v>
      </c>
      <c r="CP19" s="50">
        <v>0</v>
      </c>
      <c r="CQ19" s="50">
        <v>0</v>
      </c>
      <c r="CR19" s="50">
        <v>0</v>
      </c>
      <c r="CS19" s="50">
        <v>2</v>
      </c>
      <c r="CT19" s="50">
        <v>0</v>
      </c>
      <c r="CU19" s="50">
        <v>0</v>
      </c>
      <c r="CV19" s="52">
        <f t="shared" si="36"/>
        <v>0</v>
      </c>
      <c r="CW19" s="50">
        <v>0</v>
      </c>
      <c r="CX19" s="50">
        <v>0</v>
      </c>
      <c r="CY19" s="50">
        <v>0</v>
      </c>
      <c r="CZ19" s="50">
        <v>0</v>
      </c>
      <c r="DA19" s="50">
        <v>0</v>
      </c>
      <c r="DB19" s="50">
        <f t="shared" si="37"/>
        <v>0</v>
      </c>
      <c r="DC19" s="50">
        <v>0</v>
      </c>
      <c r="DD19" s="50">
        <v>0</v>
      </c>
      <c r="DE19" s="50">
        <v>0</v>
      </c>
      <c r="DF19" s="50">
        <v>0</v>
      </c>
      <c r="DG19" s="50">
        <v>0</v>
      </c>
      <c r="DH19" s="50">
        <v>0</v>
      </c>
      <c r="DI19" s="50">
        <v>0</v>
      </c>
      <c r="DJ19" s="46">
        <f t="shared" si="38"/>
        <v>0</v>
      </c>
      <c r="DK19" s="46">
        <v>0</v>
      </c>
      <c r="DL19" s="46">
        <f t="shared" si="39"/>
        <v>0</v>
      </c>
      <c r="DM19" s="47">
        <v>0</v>
      </c>
      <c r="DN19" s="47">
        <v>0</v>
      </c>
      <c r="DO19" s="47">
        <v>0</v>
      </c>
      <c r="DP19" s="47">
        <v>0</v>
      </c>
      <c r="DQ19" s="47">
        <v>0</v>
      </c>
      <c r="DR19" s="47">
        <v>0</v>
      </c>
      <c r="DS19" s="47">
        <v>0</v>
      </c>
      <c r="DT19" s="47">
        <v>0</v>
      </c>
      <c r="DU19" s="47">
        <v>0</v>
      </c>
      <c r="DV19" s="47">
        <v>0</v>
      </c>
      <c r="DW19" s="47">
        <v>0</v>
      </c>
      <c r="DX19" s="46">
        <v>0</v>
      </c>
      <c r="DY19" s="47">
        <v>0</v>
      </c>
      <c r="DZ19" s="47">
        <v>0</v>
      </c>
      <c r="EA19" s="47">
        <v>0</v>
      </c>
      <c r="EB19" s="47">
        <v>0</v>
      </c>
      <c r="EC19" s="47">
        <v>0</v>
      </c>
      <c r="ED19" s="47">
        <v>0</v>
      </c>
      <c r="EE19" s="47">
        <v>0</v>
      </c>
      <c r="EF19" s="47">
        <v>0</v>
      </c>
      <c r="EG19" s="47">
        <v>0</v>
      </c>
      <c r="EH19" s="47">
        <v>0</v>
      </c>
      <c r="EI19" s="47">
        <v>0</v>
      </c>
      <c r="EJ19" s="47">
        <v>0</v>
      </c>
      <c r="EK19" s="47">
        <v>0</v>
      </c>
    </row>
    <row r="20" spans="1:141" ht="18.75">
      <c r="A20" s="22" t="s">
        <v>54</v>
      </c>
      <c r="B20" s="45">
        <f t="shared" si="12"/>
        <v>1745.367</v>
      </c>
      <c r="C20" s="45">
        <f t="shared" si="27"/>
        <v>0</v>
      </c>
      <c r="D20" s="45">
        <f t="shared" si="27"/>
        <v>1186.3761999999999</v>
      </c>
      <c r="E20" s="45">
        <f t="shared" si="27"/>
        <v>160.34023999999999</v>
      </c>
      <c r="F20" s="45">
        <f t="shared" si="27"/>
        <v>0</v>
      </c>
      <c r="G20" s="45">
        <f t="shared" si="27"/>
        <v>12.705399999999999</v>
      </c>
      <c r="H20" s="45">
        <f t="shared" si="27"/>
        <v>0</v>
      </c>
      <c r="I20" s="45">
        <f t="shared" si="27"/>
        <v>537.63915999999995</v>
      </c>
      <c r="J20" s="45">
        <f t="shared" si="27"/>
        <v>54.147399999999998</v>
      </c>
      <c r="K20" s="45">
        <f t="shared" si="27"/>
        <v>0</v>
      </c>
      <c r="L20" s="45">
        <f t="shared" si="27"/>
        <v>0</v>
      </c>
      <c r="M20" s="45">
        <f t="shared" si="28"/>
        <v>421.54399999999998</v>
      </c>
      <c r="N20" s="45">
        <f t="shared" si="28"/>
        <v>283.161</v>
      </c>
      <c r="O20" s="45">
        <f t="shared" si="28"/>
        <v>0</v>
      </c>
      <c r="P20" s="45">
        <f t="shared" si="28"/>
        <v>48</v>
      </c>
      <c r="Q20" s="45">
        <f t="shared" si="28"/>
        <v>0</v>
      </c>
      <c r="R20" s="45">
        <f t="shared" si="28"/>
        <v>0</v>
      </c>
      <c r="S20" s="45">
        <f t="shared" si="28"/>
        <v>0</v>
      </c>
      <c r="T20" s="45">
        <f t="shared" si="28"/>
        <v>0</v>
      </c>
      <c r="U20" s="45">
        <f t="shared" si="28"/>
        <v>48</v>
      </c>
      <c r="V20" s="45">
        <f t="shared" si="29"/>
        <v>201.74629999999999</v>
      </c>
      <c r="W20" s="45">
        <f t="shared" si="30"/>
        <v>0</v>
      </c>
      <c r="X20" s="45">
        <f t="shared" si="30"/>
        <v>0</v>
      </c>
      <c r="Y20" s="45">
        <f t="shared" si="30"/>
        <v>0</v>
      </c>
      <c r="Z20" s="45">
        <f t="shared" si="30"/>
        <v>8.2011000000000003</v>
      </c>
      <c r="AA20" s="45">
        <f t="shared" si="30"/>
        <v>0</v>
      </c>
      <c r="AB20" s="45">
        <f t="shared" si="30"/>
        <v>193.54519999999999</v>
      </c>
      <c r="AC20" s="45">
        <f t="shared" si="30"/>
        <v>0</v>
      </c>
      <c r="AD20" s="201">
        <f>AE20+AF20+AP20+AQ20+AR20+AX20+BE20+26.0835</f>
        <v>1587.367</v>
      </c>
      <c r="AE20" s="199">
        <v>0</v>
      </c>
      <c r="AF20" s="199">
        <f t="shared" si="40"/>
        <v>1028.3761999999999</v>
      </c>
      <c r="AG20" s="203">
        <v>160.34023999999999</v>
      </c>
      <c r="AH20" s="199">
        <v>0</v>
      </c>
      <c r="AI20" s="199">
        <v>12.705399999999999</v>
      </c>
      <c r="AJ20" s="199">
        <v>0</v>
      </c>
      <c r="AK20" s="204">
        <v>537.63915999999995</v>
      </c>
      <c r="AL20" s="205">
        <v>54.147399999999998</v>
      </c>
      <c r="AM20" s="199">
        <v>0</v>
      </c>
      <c r="AN20" s="199">
        <v>0</v>
      </c>
      <c r="AO20" s="199">
        <v>263.54399999999998</v>
      </c>
      <c r="AP20" s="199">
        <v>283.161</v>
      </c>
      <c r="AQ20" s="199">
        <v>0</v>
      </c>
      <c r="AR20" s="201">
        <f t="shared" si="31"/>
        <v>48</v>
      </c>
      <c r="AS20" s="199">
        <v>0</v>
      </c>
      <c r="AT20" s="199">
        <v>0</v>
      </c>
      <c r="AU20" s="199">
        <v>0</v>
      </c>
      <c r="AV20" s="199">
        <v>0</v>
      </c>
      <c r="AW20" s="199">
        <v>48</v>
      </c>
      <c r="AX20" s="197">
        <f t="shared" si="18"/>
        <v>201.74629999999999</v>
      </c>
      <c r="AY20" s="197">
        <v>0</v>
      </c>
      <c r="AZ20" s="197">
        <v>0</v>
      </c>
      <c r="BA20" s="197">
        <v>0</v>
      </c>
      <c r="BB20" s="197">
        <v>8.2011000000000003</v>
      </c>
      <c r="BC20" s="197">
        <v>0</v>
      </c>
      <c r="BD20" s="197">
        <v>193.54519999999999</v>
      </c>
      <c r="BE20" s="197">
        <v>0</v>
      </c>
      <c r="BF20" s="58">
        <f t="shared" si="32"/>
        <v>0</v>
      </c>
      <c r="BG20" s="58">
        <v>0</v>
      </c>
      <c r="BH20" s="58">
        <f t="shared" si="33"/>
        <v>0</v>
      </c>
      <c r="BI20" s="59">
        <v>0</v>
      </c>
      <c r="BJ20" s="59">
        <v>0</v>
      </c>
      <c r="BK20" s="59">
        <v>0</v>
      </c>
      <c r="BL20" s="59">
        <v>0</v>
      </c>
      <c r="BM20" s="59">
        <v>0</v>
      </c>
      <c r="BN20" s="59">
        <v>0</v>
      </c>
      <c r="BO20" s="59">
        <v>0</v>
      </c>
      <c r="BP20" s="59">
        <v>0</v>
      </c>
      <c r="BQ20" s="59">
        <v>0</v>
      </c>
      <c r="BR20" s="59">
        <v>0</v>
      </c>
      <c r="BS20" s="59">
        <v>0</v>
      </c>
      <c r="BT20" s="58">
        <v>0</v>
      </c>
      <c r="BU20" s="59">
        <v>0</v>
      </c>
      <c r="BV20" s="59">
        <v>0</v>
      </c>
      <c r="BW20" s="59">
        <v>0</v>
      </c>
      <c r="BX20" s="59">
        <v>0</v>
      </c>
      <c r="BY20" s="59">
        <v>0</v>
      </c>
      <c r="BZ20" s="59">
        <v>0</v>
      </c>
      <c r="CA20" s="59">
        <v>0</v>
      </c>
      <c r="CB20" s="59">
        <v>0</v>
      </c>
      <c r="CC20" s="59">
        <v>0</v>
      </c>
      <c r="CD20" s="59">
        <v>0</v>
      </c>
      <c r="CE20" s="59">
        <v>0</v>
      </c>
      <c r="CF20" s="59">
        <v>0</v>
      </c>
      <c r="CG20" s="59">
        <v>0</v>
      </c>
      <c r="CH20" s="52">
        <f t="shared" si="34"/>
        <v>158</v>
      </c>
      <c r="CI20" s="52">
        <v>0</v>
      </c>
      <c r="CJ20" s="52">
        <f t="shared" si="35"/>
        <v>158</v>
      </c>
      <c r="CK20" s="50">
        <v>0</v>
      </c>
      <c r="CL20" s="50">
        <v>0</v>
      </c>
      <c r="CM20" s="50">
        <v>0</v>
      </c>
      <c r="CN20" s="50">
        <v>0</v>
      </c>
      <c r="CO20" s="50">
        <v>0</v>
      </c>
      <c r="CP20" s="50">
        <v>0</v>
      </c>
      <c r="CQ20" s="50">
        <v>0</v>
      </c>
      <c r="CR20" s="50">
        <v>0</v>
      </c>
      <c r="CS20" s="50">
        <v>158</v>
      </c>
      <c r="CT20" s="50">
        <v>0</v>
      </c>
      <c r="CU20" s="50">
        <v>0</v>
      </c>
      <c r="CV20" s="52">
        <f t="shared" si="36"/>
        <v>0</v>
      </c>
      <c r="CW20" s="50">
        <v>0</v>
      </c>
      <c r="CX20" s="50">
        <v>0</v>
      </c>
      <c r="CY20" s="50">
        <v>0</v>
      </c>
      <c r="CZ20" s="50">
        <v>0</v>
      </c>
      <c r="DA20" s="50">
        <v>0</v>
      </c>
      <c r="DB20" s="50">
        <f t="shared" si="37"/>
        <v>0</v>
      </c>
      <c r="DC20" s="50">
        <v>0</v>
      </c>
      <c r="DD20" s="50">
        <v>0</v>
      </c>
      <c r="DE20" s="50">
        <v>0</v>
      </c>
      <c r="DF20" s="50">
        <v>0</v>
      </c>
      <c r="DG20" s="50">
        <v>0</v>
      </c>
      <c r="DH20" s="50">
        <v>0</v>
      </c>
      <c r="DI20" s="50">
        <v>0</v>
      </c>
      <c r="DJ20" s="46">
        <f t="shared" si="38"/>
        <v>0</v>
      </c>
      <c r="DK20" s="46">
        <v>0</v>
      </c>
      <c r="DL20" s="46">
        <f t="shared" si="39"/>
        <v>0</v>
      </c>
      <c r="DM20" s="47">
        <v>0</v>
      </c>
      <c r="DN20" s="47">
        <v>0</v>
      </c>
      <c r="DO20" s="47">
        <v>0</v>
      </c>
      <c r="DP20" s="47">
        <v>0</v>
      </c>
      <c r="DQ20" s="47">
        <v>0</v>
      </c>
      <c r="DR20" s="47">
        <v>0</v>
      </c>
      <c r="DS20" s="47">
        <v>0</v>
      </c>
      <c r="DT20" s="47">
        <v>0</v>
      </c>
      <c r="DU20" s="47">
        <v>0</v>
      </c>
      <c r="DV20" s="47">
        <v>0</v>
      </c>
      <c r="DW20" s="47">
        <v>0</v>
      </c>
      <c r="DX20" s="46">
        <v>0</v>
      </c>
      <c r="DY20" s="47">
        <v>0</v>
      </c>
      <c r="DZ20" s="47">
        <v>0</v>
      </c>
      <c r="EA20" s="47">
        <v>0</v>
      </c>
      <c r="EB20" s="47">
        <v>0</v>
      </c>
      <c r="EC20" s="47">
        <v>0</v>
      </c>
      <c r="ED20" s="47">
        <v>0</v>
      </c>
      <c r="EE20" s="47">
        <v>0</v>
      </c>
      <c r="EF20" s="47">
        <v>0</v>
      </c>
      <c r="EG20" s="47">
        <v>0</v>
      </c>
      <c r="EH20" s="47">
        <v>0</v>
      </c>
      <c r="EI20" s="47">
        <v>0</v>
      </c>
      <c r="EJ20" s="47">
        <v>0</v>
      </c>
      <c r="EK20" s="47">
        <v>0</v>
      </c>
    </row>
    <row r="21" spans="1:141" ht="18.75">
      <c r="A21" s="22" t="s">
        <v>53</v>
      </c>
      <c r="B21" s="45">
        <f t="shared" si="12"/>
        <v>3846.9516400000002</v>
      </c>
      <c r="C21" s="45">
        <f t="shared" si="27"/>
        <v>0</v>
      </c>
      <c r="D21" s="45">
        <f t="shared" si="27"/>
        <v>2840.4344799999999</v>
      </c>
      <c r="E21" s="45">
        <f t="shared" si="27"/>
        <v>107.31245</v>
      </c>
      <c r="F21" s="45">
        <f t="shared" si="27"/>
        <v>4.5904999999999996</v>
      </c>
      <c r="G21" s="45">
        <f t="shared" si="27"/>
        <v>42.701599999999999</v>
      </c>
      <c r="H21" s="45">
        <f t="shared" si="27"/>
        <v>0</v>
      </c>
      <c r="I21" s="45">
        <f t="shared" si="27"/>
        <v>2485.7286300000001</v>
      </c>
      <c r="J21" s="45">
        <f t="shared" si="27"/>
        <v>121.47105000000001</v>
      </c>
      <c r="K21" s="45">
        <f t="shared" si="27"/>
        <v>0</v>
      </c>
      <c r="L21" s="45">
        <f t="shared" si="27"/>
        <v>0</v>
      </c>
      <c r="M21" s="45">
        <f t="shared" si="28"/>
        <v>78.630250000000004</v>
      </c>
      <c r="N21" s="45">
        <f t="shared" si="28"/>
        <v>50.757840000000002</v>
      </c>
      <c r="O21" s="45">
        <f t="shared" si="28"/>
        <v>0</v>
      </c>
      <c r="P21" s="45">
        <f t="shared" si="28"/>
        <v>0</v>
      </c>
      <c r="Q21" s="45">
        <f t="shared" si="28"/>
        <v>0</v>
      </c>
      <c r="R21" s="45">
        <f t="shared" si="28"/>
        <v>0</v>
      </c>
      <c r="S21" s="45">
        <f t="shared" si="28"/>
        <v>0</v>
      </c>
      <c r="T21" s="45">
        <f t="shared" si="28"/>
        <v>0</v>
      </c>
      <c r="U21" s="45">
        <f t="shared" si="28"/>
        <v>0</v>
      </c>
      <c r="V21" s="45">
        <f t="shared" si="29"/>
        <v>759.07779000000005</v>
      </c>
      <c r="W21" s="45">
        <f t="shared" si="30"/>
        <v>0</v>
      </c>
      <c r="X21" s="45">
        <f t="shared" si="30"/>
        <v>18.933389999999999</v>
      </c>
      <c r="Y21" s="45">
        <f t="shared" si="30"/>
        <v>0</v>
      </c>
      <c r="Z21" s="45">
        <f t="shared" si="30"/>
        <v>566.327</v>
      </c>
      <c r="AA21" s="45">
        <f t="shared" si="30"/>
        <v>0</v>
      </c>
      <c r="AB21" s="45">
        <f t="shared" si="30"/>
        <v>173.81739999999999</v>
      </c>
      <c r="AC21" s="45">
        <f t="shared" si="30"/>
        <v>0</v>
      </c>
      <c r="AD21" s="201">
        <f>AE21+AF21+AP21+AQ21+AR21+AX21+BE21+1698.78641-769.52052-175.366-557.21836</f>
        <v>2660.0724300000002</v>
      </c>
      <c r="AE21" s="199">
        <v>0</v>
      </c>
      <c r="AF21" s="199">
        <f>AG21+AH21+AI21+AK21+AL21+AM21+AN21+AO21+AJ21</f>
        <v>1653.5552700000001</v>
      </c>
      <c r="AG21" s="203">
        <v>107.31245</v>
      </c>
      <c r="AH21" s="199">
        <v>4.5904999999999996</v>
      </c>
      <c r="AI21" s="199">
        <v>42.701599999999999</v>
      </c>
      <c r="AJ21" s="199">
        <v>0</v>
      </c>
      <c r="AK21" s="204">
        <v>1308.84942</v>
      </c>
      <c r="AL21" s="205">
        <v>121.47105000000001</v>
      </c>
      <c r="AM21" s="199">
        <v>0</v>
      </c>
      <c r="AN21" s="199">
        <v>0</v>
      </c>
      <c r="AO21" s="199">
        <v>68.630250000000004</v>
      </c>
      <c r="AP21" s="199">
        <v>50.757840000000002</v>
      </c>
      <c r="AQ21" s="199">
        <v>0</v>
      </c>
      <c r="AR21" s="201">
        <f t="shared" si="31"/>
        <v>0</v>
      </c>
      <c r="AS21" s="199">
        <v>0</v>
      </c>
      <c r="AT21" s="199">
        <v>0</v>
      </c>
      <c r="AU21" s="199">
        <v>0</v>
      </c>
      <c r="AV21" s="199">
        <v>0</v>
      </c>
      <c r="AW21" s="199">
        <v>0</v>
      </c>
      <c r="AX21" s="197">
        <f t="shared" si="18"/>
        <v>759.07779000000005</v>
      </c>
      <c r="AY21" s="197">
        <v>0</v>
      </c>
      <c r="AZ21" s="197">
        <v>18.933389999999999</v>
      </c>
      <c r="BA21" s="197">
        <v>0</v>
      </c>
      <c r="BB21" s="197">
        <v>566.327</v>
      </c>
      <c r="BC21" s="197">
        <v>0</v>
      </c>
      <c r="BD21" s="197">
        <v>173.81739999999999</v>
      </c>
      <c r="BE21" s="197">
        <v>0</v>
      </c>
      <c r="BF21" s="58">
        <f t="shared" si="32"/>
        <v>0</v>
      </c>
      <c r="BG21" s="58">
        <v>0</v>
      </c>
      <c r="BH21" s="58">
        <f t="shared" si="33"/>
        <v>0</v>
      </c>
      <c r="BI21" s="59">
        <v>0</v>
      </c>
      <c r="BJ21" s="59">
        <v>0</v>
      </c>
      <c r="BK21" s="59">
        <v>0</v>
      </c>
      <c r="BL21" s="59">
        <v>0</v>
      </c>
      <c r="BM21" s="59">
        <v>0</v>
      </c>
      <c r="BN21" s="59">
        <v>0</v>
      </c>
      <c r="BO21" s="59">
        <v>0</v>
      </c>
      <c r="BP21" s="59">
        <v>0</v>
      </c>
      <c r="BQ21" s="59">
        <v>0</v>
      </c>
      <c r="BR21" s="59">
        <v>0</v>
      </c>
      <c r="BS21" s="59">
        <v>0</v>
      </c>
      <c r="BT21" s="58">
        <v>0</v>
      </c>
      <c r="BU21" s="59">
        <v>0</v>
      </c>
      <c r="BV21" s="59">
        <v>0</v>
      </c>
      <c r="BW21" s="59">
        <v>0</v>
      </c>
      <c r="BX21" s="59">
        <v>0</v>
      </c>
      <c r="BY21" s="59">
        <v>0</v>
      </c>
      <c r="BZ21" s="59">
        <v>0</v>
      </c>
      <c r="CA21" s="59">
        <v>0</v>
      </c>
      <c r="CB21" s="59">
        <v>0</v>
      </c>
      <c r="CC21" s="59">
        <v>0</v>
      </c>
      <c r="CD21" s="59">
        <v>0</v>
      </c>
      <c r="CE21" s="59">
        <v>0</v>
      </c>
      <c r="CF21" s="59">
        <v>0</v>
      </c>
      <c r="CG21" s="59">
        <v>0</v>
      </c>
      <c r="CH21" s="52">
        <f>CI21+CJ21+CT21+CU21+CV21+DC21+DI21</f>
        <v>1186.8792100000001</v>
      </c>
      <c r="CI21" s="52">
        <v>0</v>
      </c>
      <c r="CJ21" s="52">
        <f t="shared" si="35"/>
        <v>1186.8792100000001</v>
      </c>
      <c r="CK21" s="50">
        <v>0</v>
      </c>
      <c r="CL21" s="50">
        <v>0</v>
      </c>
      <c r="CM21" s="50">
        <v>0</v>
      </c>
      <c r="CN21" s="50">
        <v>0</v>
      </c>
      <c r="CO21" s="50">
        <v>1176.8792100000001</v>
      </c>
      <c r="CP21" s="50">
        <v>0</v>
      </c>
      <c r="CQ21" s="50">
        <v>0</v>
      </c>
      <c r="CR21" s="50">
        <v>0</v>
      </c>
      <c r="CS21" s="50">
        <v>10</v>
      </c>
      <c r="CT21" s="50">
        <v>0</v>
      </c>
      <c r="CU21" s="50">
        <v>0</v>
      </c>
      <c r="CV21" s="52">
        <f t="shared" si="36"/>
        <v>0</v>
      </c>
      <c r="CW21" s="50">
        <v>0</v>
      </c>
      <c r="CX21" s="50">
        <v>0</v>
      </c>
      <c r="CY21" s="50">
        <v>0</v>
      </c>
      <c r="CZ21" s="50">
        <v>0</v>
      </c>
      <c r="DA21" s="50">
        <v>0</v>
      </c>
      <c r="DB21" s="50">
        <f t="shared" si="37"/>
        <v>0</v>
      </c>
      <c r="DC21" s="50">
        <v>0</v>
      </c>
      <c r="DD21" s="50">
        <v>0</v>
      </c>
      <c r="DE21" s="50">
        <v>0</v>
      </c>
      <c r="DF21" s="50">
        <v>0</v>
      </c>
      <c r="DG21" s="50">
        <v>0</v>
      </c>
      <c r="DH21" s="50">
        <v>0</v>
      </c>
      <c r="DI21" s="50">
        <v>0</v>
      </c>
      <c r="DJ21" s="46">
        <f t="shared" si="38"/>
        <v>0</v>
      </c>
      <c r="DK21" s="46">
        <v>0</v>
      </c>
      <c r="DL21" s="46">
        <f t="shared" si="39"/>
        <v>0</v>
      </c>
      <c r="DM21" s="47">
        <v>0</v>
      </c>
      <c r="DN21" s="47">
        <v>0</v>
      </c>
      <c r="DO21" s="47">
        <v>0</v>
      </c>
      <c r="DP21" s="47">
        <v>0</v>
      </c>
      <c r="DQ21" s="47">
        <v>0</v>
      </c>
      <c r="DR21" s="47">
        <v>0</v>
      </c>
      <c r="DS21" s="47">
        <v>0</v>
      </c>
      <c r="DT21" s="47">
        <v>0</v>
      </c>
      <c r="DU21" s="47">
        <v>0</v>
      </c>
      <c r="DV21" s="47">
        <v>0</v>
      </c>
      <c r="DW21" s="47">
        <v>0</v>
      </c>
      <c r="DX21" s="46">
        <v>0</v>
      </c>
      <c r="DY21" s="47">
        <v>0</v>
      </c>
      <c r="DZ21" s="47">
        <v>0</v>
      </c>
      <c r="EA21" s="47">
        <v>0</v>
      </c>
      <c r="EB21" s="47">
        <v>0</v>
      </c>
      <c r="EC21" s="47">
        <v>0</v>
      </c>
      <c r="ED21" s="47">
        <v>0</v>
      </c>
      <c r="EE21" s="47">
        <v>0</v>
      </c>
      <c r="EF21" s="47">
        <v>0</v>
      </c>
      <c r="EG21" s="47">
        <v>0</v>
      </c>
      <c r="EH21" s="47">
        <v>0</v>
      </c>
      <c r="EI21" s="47">
        <v>0</v>
      </c>
      <c r="EJ21" s="47">
        <v>0</v>
      </c>
      <c r="EK21" s="47">
        <v>0</v>
      </c>
    </row>
    <row r="22" spans="1:141" ht="18.75">
      <c r="A22" s="22" t="s">
        <v>52</v>
      </c>
      <c r="B22" s="45">
        <f t="shared" si="12"/>
        <v>8609.7852300000013</v>
      </c>
      <c r="C22" s="45">
        <f t="shared" si="27"/>
        <v>0</v>
      </c>
      <c r="D22" s="45">
        <f t="shared" si="27"/>
        <v>5503.8286000000007</v>
      </c>
      <c r="E22" s="45">
        <f t="shared" si="27"/>
        <v>105.05096</v>
      </c>
      <c r="F22" s="45">
        <f t="shared" si="27"/>
        <v>11.3782</v>
      </c>
      <c r="G22" s="45">
        <f t="shared" si="27"/>
        <v>0</v>
      </c>
      <c r="H22" s="45">
        <f t="shared" si="27"/>
        <v>0</v>
      </c>
      <c r="I22" s="45">
        <f t="shared" si="27"/>
        <v>3801.2753000000002</v>
      </c>
      <c r="J22" s="45">
        <f t="shared" si="27"/>
        <v>980.68279000000007</v>
      </c>
      <c r="K22" s="45">
        <f t="shared" si="27"/>
        <v>0</v>
      </c>
      <c r="L22" s="45">
        <f t="shared" si="27"/>
        <v>0</v>
      </c>
      <c r="M22" s="45">
        <f t="shared" si="28"/>
        <v>605.44135000000006</v>
      </c>
      <c r="N22" s="45">
        <f t="shared" si="28"/>
        <v>0</v>
      </c>
      <c r="O22" s="45">
        <f t="shared" si="28"/>
        <v>1189.4893500000001</v>
      </c>
      <c r="P22" s="45">
        <f t="shared" si="28"/>
        <v>0</v>
      </c>
      <c r="Q22" s="45">
        <f t="shared" si="28"/>
        <v>0</v>
      </c>
      <c r="R22" s="45">
        <f t="shared" si="28"/>
        <v>0</v>
      </c>
      <c r="S22" s="45">
        <f t="shared" si="28"/>
        <v>0</v>
      </c>
      <c r="T22" s="45">
        <f t="shared" si="28"/>
        <v>0</v>
      </c>
      <c r="U22" s="45">
        <f t="shared" si="28"/>
        <v>0</v>
      </c>
      <c r="V22" s="45">
        <f t="shared" si="29"/>
        <v>1870.03828</v>
      </c>
      <c r="W22" s="45">
        <f t="shared" si="30"/>
        <v>0</v>
      </c>
      <c r="X22" s="45">
        <f t="shared" si="30"/>
        <v>255.07926</v>
      </c>
      <c r="Y22" s="45">
        <f t="shared" si="30"/>
        <v>0</v>
      </c>
      <c r="Z22" s="45">
        <f t="shared" si="30"/>
        <v>1614.95902</v>
      </c>
      <c r="AA22" s="45">
        <f t="shared" si="30"/>
        <v>0</v>
      </c>
      <c r="AB22" s="45">
        <f t="shared" si="30"/>
        <v>0</v>
      </c>
      <c r="AC22" s="45">
        <f t="shared" si="30"/>
        <v>0</v>
      </c>
      <c r="AD22" s="201">
        <f>AE22+AF22+AP22+AQ22+AR22+AX22+BE22+46.429</f>
        <v>3967.8018800000004</v>
      </c>
      <c r="AE22" s="199">
        <v>0</v>
      </c>
      <c r="AF22" s="199">
        <f t="shared" si="40"/>
        <v>3660.9346000000005</v>
      </c>
      <c r="AG22" s="203">
        <f>90.25096+14.8</f>
        <v>105.05096</v>
      </c>
      <c r="AH22" s="199">
        <f>7.4637+3.9145</f>
        <v>11.3782</v>
      </c>
      <c r="AI22" s="199">
        <v>0</v>
      </c>
      <c r="AJ22" s="199">
        <v>0</v>
      </c>
      <c r="AK22" s="204">
        <f>1703.56186+468.61189</f>
        <v>2172.1737499999999</v>
      </c>
      <c r="AL22" s="205">
        <f>364.09679+616.586</f>
        <v>980.68279000000007</v>
      </c>
      <c r="AM22" s="199">
        <v>0</v>
      </c>
      <c r="AN22" s="199">
        <v>0</v>
      </c>
      <c r="AO22" s="199">
        <f>95.31686+296.33204</f>
        <v>391.64890000000003</v>
      </c>
      <c r="AP22" s="199">
        <v>0</v>
      </c>
      <c r="AQ22" s="199">
        <v>0</v>
      </c>
      <c r="AR22" s="201">
        <f t="shared" si="31"/>
        <v>0</v>
      </c>
      <c r="AS22" s="199">
        <v>0</v>
      </c>
      <c r="AT22" s="199">
        <v>0</v>
      </c>
      <c r="AU22" s="199">
        <v>0</v>
      </c>
      <c r="AV22" s="199">
        <v>0</v>
      </c>
      <c r="AW22" s="199">
        <v>0</v>
      </c>
      <c r="AX22" s="197">
        <f t="shared" si="18"/>
        <v>260.43828000000002</v>
      </c>
      <c r="AY22" s="197">
        <v>0</v>
      </c>
      <c r="AZ22" s="197">
        <v>255.07926</v>
      </c>
      <c r="BA22" s="197">
        <v>0</v>
      </c>
      <c r="BB22" s="197">
        <f>5.35902</f>
        <v>5.3590200000000001</v>
      </c>
      <c r="BC22" s="197">
        <v>0</v>
      </c>
      <c r="BD22" s="197">
        <v>0</v>
      </c>
      <c r="BE22" s="197">
        <v>0</v>
      </c>
      <c r="BF22" s="58">
        <f t="shared" si="32"/>
        <v>0</v>
      </c>
      <c r="BG22" s="58">
        <v>0</v>
      </c>
      <c r="BH22" s="58">
        <f t="shared" si="33"/>
        <v>0</v>
      </c>
      <c r="BI22" s="59">
        <v>0</v>
      </c>
      <c r="BJ22" s="59">
        <v>0</v>
      </c>
      <c r="BK22" s="59">
        <v>0</v>
      </c>
      <c r="BL22" s="59">
        <v>0</v>
      </c>
      <c r="BM22" s="59">
        <v>0</v>
      </c>
      <c r="BN22" s="59">
        <v>0</v>
      </c>
      <c r="BO22" s="59">
        <v>0</v>
      </c>
      <c r="BP22" s="59">
        <v>0</v>
      </c>
      <c r="BQ22" s="59">
        <v>0</v>
      </c>
      <c r="BR22" s="59">
        <v>0</v>
      </c>
      <c r="BS22" s="59">
        <v>0</v>
      </c>
      <c r="BT22" s="58">
        <v>0</v>
      </c>
      <c r="BU22" s="59">
        <v>0</v>
      </c>
      <c r="BV22" s="59">
        <v>0</v>
      </c>
      <c r="BW22" s="59">
        <v>0</v>
      </c>
      <c r="BX22" s="59">
        <v>0</v>
      </c>
      <c r="BY22" s="59">
        <v>0</v>
      </c>
      <c r="BZ22" s="59">
        <v>0</v>
      </c>
      <c r="CA22" s="59">
        <v>0</v>
      </c>
      <c r="CB22" s="59">
        <v>0</v>
      </c>
      <c r="CC22" s="59">
        <v>0</v>
      </c>
      <c r="CD22" s="59">
        <v>0</v>
      </c>
      <c r="CE22" s="59">
        <v>0</v>
      </c>
      <c r="CF22" s="59">
        <v>0</v>
      </c>
      <c r="CG22" s="59">
        <v>0</v>
      </c>
      <c r="CH22" s="52">
        <f>CI22+CJ22+CT22+CU22+CV22+DC22+DI22+DB22</f>
        <v>4641.9833500000004</v>
      </c>
      <c r="CI22" s="52">
        <v>0</v>
      </c>
      <c r="CJ22" s="52">
        <f t="shared" si="35"/>
        <v>1842.894</v>
      </c>
      <c r="CK22" s="50">
        <v>0</v>
      </c>
      <c r="CL22" s="50">
        <v>0</v>
      </c>
      <c r="CM22" s="50">
        <v>0</v>
      </c>
      <c r="CN22" s="50">
        <v>0</v>
      </c>
      <c r="CO22" s="50">
        <v>1629.1015500000001</v>
      </c>
      <c r="CP22" s="50">
        <v>0</v>
      </c>
      <c r="CQ22" s="50">
        <v>0</v>
      </c>
      <c r="CR22" s="50">
        <v>0</v>
      </c>
      <c r="CS22" s="50">
        <v>213.79245</v>
      </c>
      <c r="CT22" s="50">
        <v>0</v>
      </c>
      <c r="CU22" s="50">
        <v>1189.4893500000001</v>
      </c>
      <c r="CV22" s="52">
        <f t="shared" si="36"/>
        <v>0</v>
      </c>
      <c r="CW22" s="50">
        <v>0</v>
      </c>
      <c r="CX22" s="50">
        <v>0</v>
      </c>
      <c r="CY22" s="50">
        <v>0</v>
      </c>
      <c r="CZ22" s="50">
        <v>0</v>
      </c>
      <c r="DA22" s="50">
        <v>0</v>
      </c>
      <c r="DB22" s="50">
        <f t="shared" si="37"/>
        <v>1609.6</v>
      </c>
      <c r="DC22" s="50">
        <v>0</v>
      </c>
      <c r="DD22" s="50">
        <v>0</v>
      </c>
      <c r="DE22" s="50">
        <v>0</v>
      </c>
      <c r="DF22" s="50">
        <v>1609.6</v>
      </c>
      <c r="DG22" s="50">
        <v>0</v>
      </c>
      <c r="DH22" s="50">
        <v>0</v>
      </c>
      <c r="DI22" s="50">
        <v>0</v>
      </c>
      <c r="DJ22" s="46">
        <f t="shared" si="38"/>
        <v>0</v>
      </c>
      <c r="DK22" s="46">
        <v>0</v>
      </c>
      <c r="DL22" s="46">
        <f t="shared" si="39"/>
        <v>0</v>
      </c>
      <c r="DM22" s="47">
        <v>0</v>
      </c>
      <c r="DN22" s="47">
        <v>0</v>
      </c>
      <c r="DO22" s="47">
        <v>0</v>
      </c>
      <c r="DP22" s="47">
        <v>0</v>
      </c>
      <c r="DQ22" s="47">
        <v>0</v>
      </c>
      <c r="DR22" s="47">
        <v>0</v>
      </c>
      <c r="DS22" s="47">
        <v>0</v>
      </c>
      <c r="DT22" s="47">
        <v>0</v>
      </c>
      <c r="DU22" s="47">
        <v>0</v>
      </c>
      <c r="DV22" s="47">
        <v>0</v>
      </c>
      <c r="DW22" s="47">
        <v>0</v>
      </c>
      <c r="DX22" s="46">
        <v>0</v>
      </c>
      <c r="DY22" s="47">
        <v>0</v>
      </c>
      <c r="DZ22" s="47">
        <v>0</v>
      </c>
      <c r="EA22" s="47">
        <v>0</v>
      </c>
      <c r="EB22" s="47">
        <v>0</v>
      </c>
      <c r="EC22" s="47">
        <v>0</v>
      </c>
      <c r="ED22" s="47">
        <v>0</v>
      </c>
      <c r="EE22" s="47">
        <v>0</v>
      </c>
      <c r="EF22" s="47">
        <v>0</v>
      </c>
      <c r="EG22" s="47">
        <v>0</v>
      </c>
      <c r="EH22" s="47">
        <v>0</v>
      </c>
      <c r="EI22" s="47">
        <v>0</v>
      </c>
      <c r="EJ22" s="47">
        <v>0</v>
      </c>
      <c r="EK22" s="47">
        <v>0</v>
      </c>
    </row>
    <row r="23" spans="1:141" ht="18.75">
      <c r="A23" s="2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24"/>
      <c r="AE23" s="24"/>
      <c r="AF23" s="24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4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6"/>
      <c r="BG23" s="26"/>
      <c r="BH23" s="26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6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8"/>
      <c r="CI23" s="28"/>
      <c r="CJ23" s="28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8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30"/>
      <c r="DK23" s="30"/>
      <c r="DL23" s="30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0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</row>
    <row r="24" spans="1:141" ht="18.75">
      <c r="A24" s="2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24"/>
      <c r="AE24" s="24"/>
      <c r="AF24" s="24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4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6"/>
      <c r="BG24" s="26"/>
      <c r="BH24" s="26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6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8"/>
      <c r="CI24" s="28"/>
      <c r="CJ24" s="28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8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30"/>
      <c r="DK24" s="30"/>
      <c r="DL24" s="30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0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</row>
    <row r="25" spans="1:141" ht="18.75">
      <c r="A25" s="2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24"/>
      <c r="AE25" s="24"/>
      <c r="AF25" s="24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4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6"/>
      <c r="BG25" s="26"/>
      <c r="BH25" s="26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6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8"/>
      <c r="CI25" s="28"/>
      <c r="CJ25" s="28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8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30"/>
      <c r="DK25" s="30"/>
      <c r="DL25" s="30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0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</row>
    <row r="26" spans="1:141">
      <c r="B26" s="19"/>
    </row>
    <row r="27" spans="1:141" ht="15" customHeight="1">
      <c r="B27" s="129" t="s">
        <v>81</v>
      </c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N27" s="18"/>
      <c r="O27" s="18"/>
      <c r="P27" s="18"/>
      <c r="Q27" s="18"/>
      <c r="R27" s="18"/>
      <c r="S27" s="18"/>
      <c r="T27" s="18"/>
      <c r="U27" s="18"/>
      <c r="V27" s="18"/>
      <c r="W27" s="18"/>
      <c r="AD27" s="17"/>
      <c r="AE27" s="17"/>
      <c r="AF27" s="137" t="s">
        <v>45</v>
      </c>
      <c r="AG27" s="137"/>
      <c r="AH27" s="137"/>
      <c r="AI27" s="137"/>
      <c r="AJ27" s="137"/>
      <c r="AK27" s="137"/>
      <c r="AL27" s="137"/>
      <c r="AM27" s="137"/>
      <c r="AN27" s="137"/>
      <c r="AO27" s="137"/>
      <c r="BF27" s="144" t="s">
        <v>45</v>
      </c>
      <c r="BG27" s="144"/>
      <c r="BH27" s="144"/>
      <c r="BI27" s="144"/>
      <c r="BJ27" s="144"/>
      <c r="BK27" s="144"/>
      <c r="BL27" s="144"/>
      <c r="BM27" s="144"/>
      <c r="BN27" s="144"/>
      <c r="BO27" s="144"/>
      <c r="BP27" s="144"/>
      <c r="CH27" s="143" t="s">
        <v>45</v>
      </c>
      <c r="CI27" s="143"/>
      <c r="CJ27" s="143"/>
      <c r="CK27" s="143"/>
      <c r="CL27" s="143"/>
      <c r="CM27" s="143"/>
      <c r="CN27" s="143"/>
      <c r="CO27" s="143"/>
      <c r="CP27" s="143"/>
      <c r="CQ27" s="143"/>
      <c r="CR27" s="143"/>
      <c r="DM27" s="60" t="s">
        <v>45</v>
      </c>
      <c r="DN27" s="60"/>
      <c r="DO27" s="60"/>
      <c r="DP27" s="60"/>
      <c r="DQ27" s="60"/>
      <c r="DR27" s="60"/>
      <c r="DS27" s="60"/>
      <c r="DT27" s="60"/>
      <c r="DU27" s="60"/>
      <c r="DV27" s="60"/>
    </row>
    <row r="28" spans="1:141" ht="15" customHeight="1"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N28" s="18"/>
      <c r="O28" s="18"/>
      <c r="P28" s="18"/>
      <c r="Q28" s="18"/>
      <c r="R28" s="18"/>
      <c r="S28" s="18"/>
      <c r="T28" s="18"/>
      <c r="U28" s="18"/>
      <c r="V28" s="18"/>
      <c r="W28" s="18"/>
      <c r="AD28" s="17"/>
      <c r="AE28" s="17"/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BF28" s="144"/>
      <c r="BG28" s="144"/>
      <c r="BH28" s="144"/>
      <c r="BI28" s="144"/>
      <c r="BJ28" s="144"/>
      <c r="BK28" s="144"/>
      <c r="BL28" s="144"/>
      <c r="BM28" s="144"/>
      <c r="BN28" s="144"/>
      <c r="BO28" s="144"/>
      <c r="BP28" s="144"/>
      <c r="CH28" s="143"/>
      <c r="CI28" s="143"/>
      <c r="CJ28" s="143"/>
      <c r="CK28" s="143"/>
      <c r="CL28" s="143"/>
      <c r="CM28" s="143"/>
      <c r="CN28" s="143"/>
      <c r="CO28" s="143"/>
      <c r="CP28" s="143"/>
      <c r="CQ28" s="143"/>
      <c r="CR28" s="143"/>
      <c r="DM28" s="60"/>
      <c r="DN28" s="60"/>
      <c r="DO28" s="60"/>
      <c r="DP28" s="60"/>
      <c r="DQ28" s="60"/>
      <c r="DR28" s="60"/>
      <c r="DS28" s="60"/>
      <c r="DT28" s="60"/>
      <c r="DU28" s="60"/>
      <c r="DV28" s="60"/>
    </row>
    <row r="29" spans="1:141" ht="15" customHeight="1">
      <c r="B29" s="126" t="s">
        <v>45</v>
      </c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141"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</row>
    <row r="37" spans="57:57">
      <c r="BE37" s="2" t="s">
        <v>50</v>
      </c>
    </row>
  </sheetData>
  <mergeCells count="141">
    <mergeCell ref="M1:O1"/>
    <mergeCell ref="M2:O3"/>
    <mergeCell ref="T7:T9"/>
    <mergeCell ref="AS6:AW6"/>
    <mergeCell ref="V5:AB5"/>
    <mergeCell ref="W6:AB6"/>
    <mergeCell ref="AP6:AP9"/>
    <mergeCell ref="A5:A7"/>
    <mergeCell ref="P5:U5"/>
    <mergeCell ref="E6:M6"/>
    <mergeCell ref="Q6:U6"/>
    <mergeCell ref="B5:B9"/>
    <mergeCell ref="P6:P9"/>
    <mergeCell ref="S7:S9"/>
    <mergeCell ref="N6:N9"/>
    <mergeCell ref="D5:M5"/>
    <mergeCell ref="D6:D9"/>
    <mergeCell ref="E8:M8"/>
    <mergeCell ref="Q7:Q9"/>
    <mergeCell ref="R7:R9"/>
    <mergeCell ref="O6:O9"/>
    <mergeCell ref="B3:L3"/>
    <mergeCell ref="L4:O4"/>
    <mergeCell ref="AU7:AU9"/>
    <mergeCell ref="CH27:CR28"/>
    <mergeCell ref="BF27:BP28"/>
    <mergeCell ref="BR6:BR9"/>
    <mergeCell ref="BW7:BW9"/>
    <mergeCell ref="BG6:BG9"/>
    <mergeCell ref="CG6:CG9"/>
    <mergeCell ref="CF7:CF9"/>
    <mergeCell ref="BH6:BH9"/>
    <mergeCell ref="CA6:CF6"/>
    <mergeCell ref="CE7:CE9"/>
    <mergeCell ref="BZ6:BZ9"/>
    <mergeCell ref="BF5:BF9"/>
    <mergeCell ref="BX7:BX9"/>
    <mergeCell ref="BT6:BT9"/>
    <mergeCell ref="BH5:BQ5"/>
    <mergeCell ref="BI8:BQ8"/>
    <mergeCell ref="BZ5:CF5"/>
    <mergeCell ref="BU6:BY6"/>
    <mergeCell ref="BI6:BQ6"/>
    <mergeCell ref="BU7:BU9"/>
    <mergeCell ref="CI6:CI9"/>
    <mergeCell ref="CJ6:CJ9"/>
    <mergeCell ref="CA7:CA9"/>
    <mergeCell ref="CB7:CB9"/>
    <mergeCell ref="B29:L30"/>
    <mergeCell ref="AY7:AY9"/>
    <mergeCell ref="W7:W9"/>
    <mergeCell ref="X7:X9"/>
    <mergeCell ref="AA7:AA9"/>
    <mergeCell ref="B27:L28"/>
    <mergeCell ref="U7:U9"/>
    <mergeCell ref="AF6:AF9"/>
    <mergeCell ref="AC6:AC9"/>
    <mergeCell ref="AT7:AT9"/>
    <mergeCell ref="AD5:AD9"/>
    <mergeCell ref="AE6:AE9"/>
    <mergeCell ref="AF27:AO28"/>
    <mergeCell ref="AG8:AO8"/>
    <mergeCell ref="AS7:AS9"/>
    <mergeCell ref="AY6:BD6"/>
    <mergeCell ref="AW7:AW9"/>
    <mergeCell ref="BA7:BA9"/>
    <mergeCell ref="C6:C9"/>
    <mergeCell ref="V6:V9"/>
    <mergeCell ref="AG6:AO6"/>
    <mergeCell ref="Y7:Y9"/>
    <mergeCell ref="Z7:Z9"/>
    <mergeCell ref="AB7:AB9"/>
    <mergeCell ref="AX6:AX9"/>
    <mergeCell ref="AR5:AW5"/>
    <mergeCell ref="BT5:BY5"/>
    <mergeCell ref="AF5:AO5"/>
    <mergeCell ref="BV7:BV9"/>
    <mergeCell ref="BS6:BS9"/>
    <mergeCell ref="AX5:BD5"/>
    <mergeCell ref="BD7:BD9"/>
    <mergeCell ref="BE6:BE9"/>
    <mergeCell ref="BC7:BC9"/>
    <mergeCell ref="AV7:AV9"/>
    <mergeCell ref="AQ6:AQ9"/>
    <mergeCell ref="AR6:AR9"/>
    <mergeCell ref="BY7:BY9"/>
    <mergeCell ref="BB7:BB9"/>
    <mergeCell ref="AZ7:AZ9"/>
    <mergeCell ref="CU6:CU9"/>
    <mergeCell ref="CK8:CS8"/>
    <mergeCell ref="CK6:CS6"/>
    <mergeCell ref="CV6:CV9"/>
    <mergeCell ref="CW7:CW9"/>
    <mergeCell ref="CX7:CX9"/>
    <mergeCell ref="CJ5:CS5"/>
    <mergeCell ref="CT6:CT9"/>
    <mergeCell ref="CC7:CC9"/>
    <mergeCell ref="CD7:CD9"/>
    <mergeCell ref="CH5:CH9"/>
    <mergeCell ref="ED5:EJ5"/>
    <mergeCell ref="EI7:EI9"/>
    <mergeCell ref="DV6:DV9"/>
    <mergeCell ref="DW6:DW9"/>
    <mergeCell ref="DX5:EC5"/>
    <mergeCell ref="EF7:EF9"/>
    <mergeCell ref="EJ7:EJ9"/>
    <mergeCell ref="EH7:EH9"/>
    <mergeCell ref="ED6:ED9"/>
    <mergeCell ref="EE6:EJ6"/>
    <mergeCell ref="DE7:DE9"/>
    <mergeCell ref="DJ5:DJ9"/>
    <mergeCell ref="DB5:DH5"/>
    <mergeCell ref="DC6:DH6"/>
    <mergeCell ref="DH7:DH9"/>
    <mergeCell ref="DI6:DI9"/>
    <mergeCell ref="DC7:DC9"/>
    <mergeCell ref="DL5:DU5"/>
    <mergeCell ref="CY7:CY9"/>
    <mergeCell ref="CZ7:CZ9"/>
    <mergeCell ref="DA7:DA9"/>
    <mergeCell ref="DD7:DD9"/>
    <mergeCell ref="DB6:DB9"/>
    <mergeCell ref="DF7:DF9"/>
    <mergeCell ref="DG7:DG9"/>
    <mergeCell ref="DK6:DK9"/>
    <mergeCell ref="DL6:DL9"/>
    <mergeCell ref="CV5:DA5"/>
    <mergeCell ref="CW6:DA6"/>
    <mergeCell ref="DM27:DV28"/>
    <mergeCell ref="EK6:EK9"/>
    <mergeCell ref="DY7:DY9"/>
    <mergeCell ref="DZ7:DZ9"/>
    <mergeCell ref="EA7:EA9"/>
    <mergeCell ref="EB7:EB9"/>
    <mergeCell ref="DM6:DU6"/>
    <mergeCell ref="DX6:DX9"/>
    <mergeCell ref="DY6:EC6"/>
    <mergeCell ref="EE7:EE9"/>
    <mergeCell ref="EG7:EG9"/>
    <mergeCell ref="EC7:EC9"/>
    <mergeCell ref="DM8:DU8"/>
  </mergeCells>
  <phoneticPr fontId="0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54" orientation="landscape" r:id="rId1"/>
  <colBreaks count="9" manualBreakCount="9">
    <brk id="15" max="30" man="1"/>
    <brk id="29" max="30" man="1"/>
    <brk id="43" max="30" man="1"/>
    <brk id="57" max="30" man="1"/>
    <brk id="71" max="30" man="1"/>
    <brk id="85" max="30" man="1"/>
    <brk id="99" max="30" man="1"/>
    <brk id="113" max="30" man="1"/>
    <brk id="12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2023-10-11T12:03:45Z</cp:lastPrinted>
  <dcterms:created xsi:type="dcterms:W3CDTF">2019-01-14T14:15:26Z</dcterms:created>
  <dcterms:modified xsi:type="dcterms:W3CDTF">2023-10-11T12:03:49Z</dcterms:modified>
</cp:coreProperties>
</file>