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calcPr calcId="124519"/>
</workbook>
</file>

<file path=xl/calcChain.xml><?xml version="1.0" encoding="utf-8"?>
<calcChain xmlns="http://schemas.openxmlformats.org/spreadsheetml/2006/main">
  <c r="D69" i="2"/>
  <c r="G69"/>
  <c r="D56"/>
  <c r="G56"/>
  <c r="G55" l="1"/>
  <c r="D55"/>
  <c r="F50"/>
  <c r="F53" l="1"/>
  <c r="G53" s="1"/>
  <c r="F51"/>
  <c r="F47"/>
  <c r="F46"/>
  <c r="F45"/>
  <c r="F44"/>
  <c r="F31"/>
  <c r="F36" l="1"/>
  <c r="F39"/>
  <c r="F38"/>
  <c r="F34"/>
  <c r="F33"/>
  <c r="F32"/>
  <c r="F22"/>
  <c r="D21"/>
  <c r="F21" s="1"/>
  <c r="F20"/>
  <c r="F15"/>
  <c r="F11"/>
  <c r="F14" l="1"/>
  <c r="D70" l="1"/>
  <c r="D57"/>
  <c r="E57"/>
  <c r="D63"/>
  <c r="E63"/>
  <c r="G35" l="1"/>
  <c r="F41" l="1"/>
  <c r="D30"/>
  <c r="D43"/>
  <c r="D13"/>
  <c r="D19"/>
  <c r="D29" l="1"/>
  <c r="D12"/>
  <c r="D9" s="1"/>
  <c r="D10"/>
  <c r="E43"/>
  <c r="D71" l="1"/>
  <c r="E70" s="1"/>
  <c r="E19"/>
  <c r="G21" l="1"/>
  <c r="G22"/>
  <c r="G58" l="1"/>
  <c r="G59"/>
  <c r="G60"/>
  <c r="G61"/>
  <c r="G62"/>
  <c r="G64"/>
  <c r="G65"/>
  <c r="G66"/>
  <c r="G67"/>
  <c r="G68"/>
  <c r="E30"/>
  <c r="G31"/>
  <c r="G32"/>
  <c r="G33"/>
  <c r="G38"/>
  <c r="G34"/>
  <c r="G36"/>
  <c r="G37"/>
  <c r="G39"/>
  <c r="G40"/>
  <c r="G41"/>
  <c r="G42"/>
  <c r="G47"/>
  <c r="G45"/>
  <c r="G46"/>
  <c r="G48"/>
  <c r="G49"/>
  <c r="G50"/>
  <c r="G51"/>
  <c r="G52"/>
  <c r="G54"/>
  <c r="G15"/>
  <c r="G16"/>
  <c r="G17"/>
  <c r="G18"/>
  <c r="G20"/>
  <c r="G23"/>
  <c r="G24"/>
  <c r="G25"/>
  <c r="G26"/>
  <c r="G27"/>
  <c r="G28"/>
  <c r="E29" l="1"/>
  <c r="F43"/>
  <c r="G44"/>
  <c r="G43" s="1"/>
  <c r="G30"/>
  <c r="F30"/>
  <c r="F63"/>
  <c r="F57"/>
  <c r="G57" s="1"/>
  <c r="G14"/>
  <c r="E13"/>
  <c r="E10" s="1"/>
  <c r="B8"/>
  <c r="C8" s="1"/>
  <c r="D8" s="1"/>
  <c r="E8" s="1"/>
  <c r="F8" s="1"/>
  <c r="G8" s="1"/>
  <c r="G63" l="1"/>
  <c r="F29"/>
  <c r="G29"/>
  <c r="G11"/>
  <c r="F13"/>
  <c r="G13" s="1"/>
  <c r="F10" l="1"/>
  <c r="G10" s="1"/>
  <c r="F19"/>
  <c r="F12" s="1"/>
  <c r="E12"/>
  <c r="G19" l="1"/>
  <c r="G12"/>
  <c r="F9"/>
  <c r="E9" l="1"/>
  <c r="E69" l="1"/>
  <c r="E55"/>
  <c r="F55" s="1"/>
  <c r="E71"/>
  <c r="G9"/>
  <c r="E56" l="1"/>
  <c r="F69"/>
  <c r="G71"/>
  <c r="F70"/>
  <c r="F71" s="1"/>
  <c r="F56" l="1"/>
</calcChain>
</file>

<file path=xl/sharedStrings.xml><?xml version="1.0" encoding="utf-8"?>
<sst xmlns="http://schemas.openxmlformats.org/spreadsheetml/2006/main" count="149" uniqueCount="108">
  <si>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</si>
  <si>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</si>
  <si>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</si>
  <si>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</si>
  <si>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</si>
  <si>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</si>
  <si>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</si>
  <si>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</si>
  <si>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</si>
  <si>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</si>
  <si>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</si>
  <si>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</si>
  <si>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</si>
  <si>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</si>
  <si>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</si>
  <si>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</si>
  <si>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</si>
  <si>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</si>
  <si>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</si>
  <si>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</si>
  <si>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</si>
  <si>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</si>
  <si>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</si>
  <si>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</si>
  <si>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</si>
  <si>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</si>
  <si>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</si>
  <si>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</si>
  <si>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</si>
  <si>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</si>
  <si>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</si>
  <si>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</si>
  <si>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</si>
  <si>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</si>
  <si>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</si>
  <si>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</si>
  <si>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</si>
  <si>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</si>
  <si>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</si>
  <si>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</si>
  <si>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</si>
  <si>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</si>
  <si>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</si>
  <si>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</si>
  <si>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</si>
  <si>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</si>
  <si>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</si>
  <si>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</si>
  <si>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</si>
  <si>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</si>
  <si>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</si>
  <si>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</si>
  <si>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</si>
  <si>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</si>
  <si>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</si>
  <si>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</si>
  <si>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</si>
  <si>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</si>
  <si>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</si>
  <si>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</si>
  <si>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</si>
  <si>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</si>
  <si>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</si>
  <si>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0106 0100 02 0000 630</t>
  </si>
  <si>
    <t>Единица измерения: тыс. рублей (с одним десятичным знаком после запятой)</t>
  </si>
  <si>
    <t>Исполнитель:  Начальник отдела доходов, бюджетного планирования и анализа Степанова Н.В.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</si>
  <si>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</si>
  <si>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</si>
  <si>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</si>
  <si>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</si>
  <si>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</si>
  <si>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</si>
  <si>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</si>
  <si>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</si>
  <si>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</si>
  <si>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</si>
  <si>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</si>
  <si>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</si>
  <si>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</si>
  <si>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</si>
  <si>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</si>
  <si>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</si>
  <si>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</si>
  <si>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</si>
  <si>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</si>
  <si>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</si>
  <si>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</si>
  <si>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</si>
  <si>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</si>
  <si>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</si>
  <si>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</si>
  <si>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</si>
  <si>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</si>
  <si>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</si>
  <si>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 xml:space="preserve">Руководитель Финансового управления Муезерского района Хлебаев Д.А. 
</t>
  </si>
  <si>
    <t>I декада (1-10-е число)</t>
  </si>
  <si>
    <t>II декада (11-20-е число)</t>
  </si>
  <si>
    <t>III декада (21-31-е число)</t>
  </si>
  <si>
    <t>Всего по кассовому плану</t>
  </si>
  <si>
    <t xml:space="preserve">Приложение 2
к Порядку составления и ведения кассового плана, утвержденным Распоряжением Финансового управления Муезерского района от 26.10.2020г. №57/А
</t>
  </si>
  <si>
    <t xml:space="preserve">"Утверждаю": 
Руководитель Финансового управления Муезерского района 
"___" _____________ 20___ года
</t>
  </si>
  <si>
    <t>2 07 05 000 00 0000 150</t>
  </si>
  <si>
    <t>Иные межбюджетные трансферты ВР 540</t>
  </si>
  <si>
    <t>Уплата налогов, сборов и иных платежей ВР 850</t>
  </si>
  <si>
    <t xml:space="preserve"> Начальник отдела доходов, бюджетного планирования и анализа            _________      Степанова Н.В.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</si>
  <si>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</si>
  <si>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r>
      <t>КАССОВЫЙ ПЛАН (ПОДЕКАДНЫЙ) НА ОКТЯБРЬ МЕСЯЦ 2023 ГОДА</t>
    </r>
    <r>
      <rPr>
        <sz val="12"/>
        <rFont val="Times New Roman"/>
        <family val="1"/>
        <charset val="204"/>
      </rPr>
      <t xml:space="preserve">
(текущий)</t>
    </r>
  </si>
  <si>
    <t>"01" октября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</si>
</sst>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7"/>
  <sheetViews>
    <sheetView tabSelected="1" topLeftCell="A46" zoomScale="90" zoomScaleNormal="90" workbookViewId="0">
      <selection activeCell="D69" sqref="D69:G70"/>
    </sheetView>
  </sheetViews>
  <sheetFormatPr defaultRowHeight="15.75"/>
  <cols>
    <col min="1" max="1" width="6.140625" style="1" customWidth="1"/>
    <col min="2" max="2" width="100.140625" style="1" customWidth="1"/>
    <col min="3" max="3" width="24" style="1" customWidth="1"/>
    <col min="4" max="8" width="25.140625" style="1" customWidth="1"/>
    <col min="9" max="10" width="9.140625" style="1" customWidth="1"/>
    <col min="11" max="16384" width="9.140625" style="1"/>
  </cols>
  <sheetData>
    <row r="1" spans="1:7" ht="69.75" customHeight="1">
      <c r="B1" s="3"/>
      <c r="C1" s="3"/>
      <c r="D1" s="3"/>
      <c r="E1" s="43" t="s">
        <v>99</v>
      </c>
      <c r="F1" s="43"/>
      <c r="G1" s="43"/>
    </row>
    <row r="2" spans="1:7" ht="16.5" customHeight="1">
      <c r="B2" s="3"/>
      <c r="C2" s="3"/>
      <c r="D2" s="3"/>
      <c r="E2" s="43" t="s">
        <v>100</v>
      </c>
      <c r="F2" s="43"/>
      <c r="G2" s="43"/>
    </row>
    <row r="3" spans="1:7" ht="33" customHeight="1">
      <c r="B3" s="3"/>
      <c r="C3" s="3"/>
      <c r="D3" s="3"/>
      <c r="E3" s="44" t="s">
        <v>94</v>
      </c>
      <c r="F3" s="44"/>
      <c r="G3" s="44"/>
    </row>
    <row r="4" spans="1:7" ht="17.25" customHeight="1">
      <c r="B4" s="3"/>
      <c r="C4" s="3"/>
      <c r="D4" s="3"/>
      <c r="E4" s="20" t="s">
        <v>107</v>
      </c>
      <c r="F4" s="20"/>
      <c r="G4" s="20"/>
    </row>
    <row r="5" spans="1:7" ht="45" customHeight="1">
      <c r="A5" s="49" t="s">
        <v>106</v>
      </c>
      <c r="B5" s="49"/>
      <c r="C5" s="49"/>
      <c r="D5" s="49"/>
      <c r="E5" s="49"/>
      <c r="F5" s="49"/>
      <c r="G5" s="49"/>
    </row>
    <row r="6" spans="1:7" ht="15.75" customHeight="1" thickBot="1">
      <c r="A6" s="1" t="s">
        <v>64</v>
      </c>
      <c r="C6" s="2"/>
      <c r="D6" s="2"/>
      <c r="E6" s="2"/>
      <c r="F6" s="2"/>
      <c r="G6" s="2"/>
    </row>
    <row r="7" spans="1:7" ht="54.75" customHeight="1">
      <c r="A7" s="21" t="s">
        <v>1</v>
      </c>
      <c r="B7" s="22" t="s">
        <v>2</v>
      </c>
      <c r="C7" s="22" t="s">
        <v>3</v>
      </c>
      <c r="D7" s="22" t="s">
        <v>95</v>
      </c>
      <c r="E7" s="22" t="s">
        <v>96</v>
      </c>
      <c r="F7" s="22" t="s">
        <v>97</v>
      </c>
      <c r="G7" s="23" t="s">
        <v>98</v>
      </c>
    </row>
    <row r="8" spans="1:7" s="27" customFormat="1" ht="9.75" customHeight="1" thickBot="1">
      <c r="A8" s="24" t="s">
        <v>0</v>
      </c>
      <c r="B8" s="25">
        <f>A8+1</f>
        <v>2</v>
      </c>
      <c r="C8" s="25">
        <f t="shared" ref="C8:G8" si="0">B8+1</f>
        <v>3</v>
      </c>
      <c r="D8" s="25">
        <f t="shared" si="0"/>
        <v>4</v>
      </c>
      <c r="E8" s="25">
        <f t="shared" si="0"/>
        <v>5</v>
      </c>
      <c r="F8" s="25">
        <f t="shared" si="0"/>
        <v>6</v>
      </c>
      <c r="G8" s="26">
        <f t="shared" si="0"/>
        <v>7</v>
      </c>
    </row>
    <row r="9" spans="1:7" s="7" customFormat="1" ht="33" customHeight="1">
      <c r="A9" s="17" t="s">
        <v>4</v>
      </c>
      <c r="B9" s="18" t="s">
        <v>5</v>
      </c>
      <c r="C9" s="19"/>
      <c r="D9" s="42">
        <f t="shared" ref="D9:F9" si="1">D11+D12</f>
        <v>16474.766</v>
      </c>
      <c r="E9" s="42">
        <f t="shared" si="1"/>
        <v>4561</v>
      </c>
      <c r="F9" s="42">
        <f t="shared" si="1"/>
        <v>24272.217329999999</v>
      </c>
      <c r="G9" s="42">
        <f t="shared" ref="G9:G20" si="2">D9+E9+F9</f>
        <v>45307.983330000003</v>
      </c>
    </row>
    <row r="10" spans="1:7" ht="15" customHeight="1">
      <c r="A10" s="32"/>
      <c r="B10" s="11" t="s">
        <v>79</v>
      </c>
      <c r="C10" s="4" t="s">
        <v>73</v>
      </c>
      <c r="D10" s="41">
        <f t="shared" ref="D10:F10" si="3">D11+D13</f>
        <v>7871.5493299999998</v>
      </c>
      <c r="E10" s="41">
        <f t="shared" si="3"/>
        <v>1057</v>
      </c>
      <c r="F10" s="41">
        <f t="shared" si="3"/>
        <v>12431.433999999999</v>
      </c>
      <c r="G10" s="40">
        <f t="shared" si="2"/>
        <v>21359.983329999999</v>
      </c>
    </row>
    <row r="11" spans="1:7" s="7" customFormat="1" ht="15.75" customHeight="1">
      <c r="A11" s="9" t="s">
        <v>6</v>
      </c>
      <c r="B11" s="12" t="s">
        <v>7</v>
      </c>
      <c r="C11" s="6" t="s">
        <v>8</v>
      </c>
      <c r="D11" s="40">
        <v>1652</v>
      </c>
      <c r="E11" s="40">
        <v>1057</v>
      </c>
      <c r="F11" s="40">
        <f>14987-D11-E11</f>
        <v>12278</v>
      </c>
      <c r="G11" s="40">
        <f t="shared" si="2"/>
        <v>14987</v>
      </c>
    </row>
    <row r="12" spans="1:7" s="7" customFormat="1" ht="15.75" customHeight="1">
      <c r="A12" s="9" t="s">
        <v>9</v>
      </c>
      <c r="B12" s="12" t="s">
        <v>80</v>
      </c>
      <c r="C12" s="6" t="s">
        <v>10</v>
      </c>
      <c r="D12" s="40">
        <f t="shared" ref="D12" si="4">D13+D19</f>
        <v>14822.766</v>
      </c>
      <c r="E12" s="40">
        <f t="shared" ref="E12:F12" si="5">E13+E19</f>
        <v>3504</v>
      </c>
      <c r="F12" s="40">
        <f t="shared" si="5"/>
        <v>11994.217329999999</v>
      </c>
      <c r="G12" s="40">
        <f t="shared" si="2"/>
        <v>30320.983329999999</v>
      </c>
    </row>
    <row r="13" spans="1:7" s="7" customFormat="1" ht="15.75" customHeight="1">
      <c r="A13" s="9" t="s">
        <v>81</v>
      </c>
      <c r="B13" s="13" t="s">
        <v>88</v>
      </c>
      <c r="C13" s="6" t="s">
        <v>73</v>
      </c>
      <c r="D13" s="40">
        <f t="shared" ref="D13" si="6">D14+D15+D16+D17+D18</f>
        <v>6219.5493299999998</v>
      </c>
      <c r="E13" s="40">
        <f t="shared" ref="E13:F13" si="7">E14+E15+E16+E17+E18</f>
        <v>0</v>
      </c>
      <c r="F13" s="40">
        <f t="shared" si="7"/>
        <v>153.43400000000003</v>
      </c>
      <c r="G13" s="40">
        <f t="shared" si="2"/>
        <v>6372.98333</v>
      </c>
    </row>
    <row r="14" spans="1:7" ht="14.25" customHeight="1">
      <c r="A14" s="30"/>
      <c r="B14" s="31" t="s">
        <v>11</v>
      </c>
      <c r="C14" s="4" t="s">
        <v>12</v>
      </c>
      <c r="D14" s="41">
        <v>5165.8999999999996</v>
      </c>
      <c r="E14" s="41">
        <v>0</v>
      </c>
      <c r="F14" s="41">
        <f>5165.9-E14-D14</f>
        <v>0</v>
      </c>
      <c r="G14" s="40">
        <f t="shared" si="2"/>
        <v>5165.8999999999996</v>
      </c>
    </row>
    <row r="15" spans="1:7" ht="28.5" customHeight="1">
      <c r="A15" s="32"/>
      <c r="B15" s="14" t="s">
        <v>86</v>
      </c>
      <c r="C15" s="4" t="s">
        <v>13</v>
      </c>
      <c r="D15" s="41">
        <v>375.06599999999997</v>
      </c>
      <c r="E15" s="41">
        <v>0</v>
      </c>
      <c r="F15" s="41">
        <f>480.5-E15-D15</f>
        <v>105.43400000000003</v>
      </c>
      <c r="G15" s="40">
        <f t="shared" si="2"/>
        <v>480.5</v>
      </c>
    </row>
    <row r="16" spans="1:7" ht="15" customHeight="1">
      <c r="A16" s="32"/>
      <c r="B16" s="14" t="s">
        <v>87</v>
      </c>
      <c r="C16" s="4" t="s">
        <v>14</v>
      </c>
      <c r="D16" s="41">
        <v>678.58333000000005</v>
      </c>
      <c r="E16" s="41">
        <v>0</v>
      </c>
      <c r="F16" s="41">
        <v>0</v>
      </c>
      <c r="G16" s="40">
        <f t="shared" si="2"/>
        <v>678.58333000000005</v>
      </c>
    </row>
    <row r="17" spans="1:7" ht="34.5" customHeight="1">
      <c r="A17" s="36"/>
      <c r="B17" s="14" t="s">
        <v>91</v>
      </c>
      <c r="C17" s="4" t="s">
        <v>15</v>
      </c>
      <c r="D17" s="41">
        <v>0</v>
      </c>
      <c r="E17" s="41">
        <v>0</v>
      </c>
      <c r="F17" s="41">
        <v>48</v>
      </c>
      <c r="G17" s="40">
        <f t="shared" si="2"/>
        <v>48</v>
      </c>
    </row>
    <row r="18" spans="1:7" ht="13.5" customHeight="1">
      <c r="A18" s="36"/>
      <c r="B18" s="14" t="s">
        <v>18</v>
      </c>
      <c r="C18" s="4" t="s">
        <v>101</v>
      </c>
      <c r="D18" s="41">
        <v>0</v>
      </c>
      <c r="E18" s="41">
        <v>0</v>
      </c>
      <c r="F18" s="41">
        <v>0</v>
      </c>
      <c r="G18" s="40">
        <f t="shared" si="2"/>
        <v>0</v>
      </c>
    </row>
    <row r="19" spans="1:7" s="7" customFormat="1" ht="14.25" customHeight="1">
      <c r="A19" s="9" t="s">
        <v>85</v>
      </c>
      <c r="B19" s="13" t="s">
        <v>89</v>
      </c>
      <c r="C19" s="6" t="s">
        <v>73</v>
      </c>
      <c r="D19" s="40">
        <f t="shared" ref="D19:F19" si="8">D20+D21+D22+D23+D24+D25+D26+D27+D28</f>
        <v>8603.2166699999998</v>
      </c>
      <c r="E19" s="40">
        <f t="shared" si="8"/>
        <v>3504</v>
      </c>
      <c r="F19" s="40">
        <f t="shared" si="8"/>
        <v>11840.78333</v>
      </c>
      <c r="G19" s="40">
        <f t="shared" si="2"/>
        <v>23948</v>
      </c>
    </row>
    <row r="20" spans="1:7" ht="15.75" customHeight="1">
      <c r="A20" s="47"/>
      <c r="B20" s="14" t="s">
        <v>82</v>
      </c>
      <c r="C20" s="4" t="s">
        <v>13</v>
      </c>
      <c r="D20" s="41">
        <v>420.8</v>
      </c>
      <c r="E20" s="41">
        <v>2842</v>
      </c>
      <c r="F20" s="41">
        <f>5886.4-E20-D20</f>
        <v>2623.5999999999995</v>
      </c>
      <c r="G20" s="40">
        <f t="shared" si="2"/>
        <v>5886.4</v>
      </c>
    </row>
    <row r="21" spans="1:7" ht="15.75" customHeight="1">
      <c r="A21" s="47"/>
      <c r="B21" s="14" t="s">
        <v>83</v>
      </c>
      <c r="C21" s="4" t="s">
        <v>14</v>
      </c>
      <c r="D21" s="41">
        <f>8861-D16</f>
        <v>8182.4166699999996</v>
      </c>
      <c r="E21" s="41">
        <v>654</v>
      </c>
      <c r="F21" s="41">
        <f>16164.6-E21-D21</f>
        <v>7328.1833300000008</v>
      </c>
      <c r="G21" s="40">
        <f t="shared" ref="G21:G23" si="9">D21+E21+F21</f>
        <v>16164.599999999999</v>
      </c>
    </row>
    <row r="22" spans="1:7" ht="15.75" customHeight="1">
      <c r="A22" s="47"/>
      <c r="B22" s="14" t="s">
        <v>84</v>
      </c>
      <c r="C22" s="4" t="s">
        <v>15</v>
      </c>
      <c r="D22" s="41">
        <v>0</v>
      </c>
      <c r="E22" s="41">
        <v>8</v>
      </c>
      <c r="F22" s="41">
        <f>1897-E22-D22</f>
        <v>1889</v>
      </c>
      <c r="G22" s="40">
        <f t="shared" si="9"/>
        <v>1897</v>
      </c>
    </row>
    <row r="23" spans="1:7" ht="15.75" customHeight="1">
      <c r="A23" s="36"/>
      <c r="B23" s="37" t="s">
        <v>16</v>
      </c>
      <c r="C23" s="4" t="s">
        <v>17</v>
      </c>
      <c r="D23" s="41">
        <v>0</v>
      </c>
      <c r="E23" s="41">
        <v>0</v>
      </c>
      <c r="F23" s="41">
        <v>0</v>
      </c>
      <c r="G23" s="40">
        <f t="shared" si="9"/>
        <v>0</v>
      </c>
    </row>
    <row r="24" spans="1:7" ht="13.5" customHeight="1">
      <c r="A24" s="47"/>
      <c r="B24" s="48" t="s">
        <v>18</v>
      </c>
      <c r="C24" s="4" t="s">
        <v>19</v>
      </c>
      <c r="D24" s="41">
        <v>0</v>
      </c>
      <c r="E24" s="41">
        <v>0</v>
      </c>
      <c r="F24" s="41">
        <v>0</v>
      </c>
      <c r="G24" s="40">
        <f t="shared" ref="G24:G27" si="10">D24+E24+F24</f>
        <v>0</v>
      </c>
    </row>
    <row r="25" spans="1:7" ht="10.5" customHeight="1">
      <c r="A25" s="47"/>
      <c r="B25" s="48"/>
      <c r="C25" s="4" t="s">
        <v>20</v>
      </c>
      <c r="D25" s="41">
        <v>0</v>
      </c>
      <c r="E25" s="41">
        <v>0</v>
      </c>
      <c r="F25" s="41">
        <v>0</v>
      </c>
      <c r="G25" s="40">
        <f t="shared" si="10"/>
        <v>0</v>
      </c>
    </row>
    <row r="26" spans="1:7" ht="13.5" customHeight="1">
      <c r="A26" s="47"/>
      <c r="B26" s="48"/>
      <c r="C26" s="4" t="s">
        <v>21</v>
      </c>
      <c r="D26" s="41">
        <v>0</v>
      </c>
      <c r="E26" s="41">
        <v>0</v>
      </c>
      <c r="F26" s="41">
        <v>0</v>
      </c>
      <c r="G26" s="40">
        <f t="shared" si="10"/>
        <v>0</v>
      </c>
    </row>
    <row r="27" spans="1:7" ht="13.5" customHeight="1">
      <c r="A27" s="47"/>
      <c r="B27" s="48"/>
      <c r="C27" s="4" t="s">
        <v>22</v>
      </c>
      <c r="D27" s="41">
        <v>0</v>
      </c>
      <c r="E27" s="41">
        <v>0</v>
      </c>
      <c r="F27" s="41">
        <v>0</v>
      </c>
      <c r="G27" s="40">
        <f t="shared" si="10"/>
        <v>0</v>
      </c>
    </row>
    <row r="28" spans="1:7" ht="15" customHeight="1">
      <c r="A28" s="36"/>
      <c r="B28" s="37" t="s">
        <v>23</v>
      </c>
      <c r="C28" s="4"/>
      <c r="D28" s="41">
        <v>0</v>
      </c>
      <c r="E28" s="41">
        <v>0</v>
      </c>
      <c r="F28" s="41">
        <v>0</v>
      </c>
      <c r="G28" s="40">
        <f>D28+E28+F28</f>
        <v>0</v>
      </c>
    </row>
    <row r="29" spans="1:7" s="7" customFormat="1" ht="15" customHeight="1">
      <c r="A29" s="9" t="s">
        <v>24</v>
      </c>
      <c r="B29" s="12" t="s">
        <v>25</v>
      </c>
      <c r="C29" s="6" t="s">
        <v>73</v>
      </c>
      <c r="D29" s="40">
        <f>D30+D43</f>
        <v>18991.483330000003</v>
      </c>
      <c r="E29" s="40">
        <f>E30+E43</f>
        <v>10729</v>
      </c>
      <c r="F29" s="40">
        <f>F30+F43</f>
        <v>17639.899669999999</v>
      </c>
      <c r="G29" s="40">
        <f>G30+G43</f>
        <v>47360.383000000002</v>
      </c>
    </row>
    <row r="30" spans="1:7" s="7" customFormat="1" ht="47.25" customHeight="1">
      <c r="A30" s="9" t="s">
        <v>26</v>
      </c>
      <c r="B30" s="15" t="s">
        <v>93</v>
      </c>
      <c r="C30" s="6" t="s">
        <v>73</v>
      </c>
      <c r="D30" s="40">
        <f>SUM(D31:D42)</f>
        <v>8048.2833300000002</v>
      </c>
      <c r="E30" s="40">
        <f>SUM(E31:E42)</f>
        <v>5647</v>
      </c>
      <c r="F30" s="40">
        <f>SUM(F31:F42)</f>
        <v>9609.0996699999996</v>
      </c>
      <c r="G30" s="40">
        <f>SUM(G31:G42)</f>
        <v>23304.383000000002</v>
      </c>
    </row>
    <row r="31" spans="1:7" ht="13.5" customHeight="1">
      <c r="A31" s="32"/>
      <c r="B31" s="33" t="s">
        <v>66</v>
      </c>
      <c r="C31" s="4" t="s">
        <v>73</v>
      </c>
      <c r="D31" s="41">
        <v>3524</v>
      </c>
      <c r="E31" s="41">
        <v>2256</v>
      </c>
      <c r="F31" s="41">
        <f>8850.4-E31-D31</f>
        <v>3070.3999999999996</v>
      </c>
      <c r="G31" s="41">
        <f>D31+E31+F31</f>
        <v>8850.4</v>
      </c>
    </row>
    <row r="32" spans="1:7" ht="13.5" customHeight="1">
      <c r="A32" s="32"/>
      <c r="B32" s="33" t="s">
        <v>67</v>
      </c>
      <c r="C32" s="4" t="s">
        <v>73</v>
      </c>
      <c r="D32" s="41">
        <v>687</v>
      </c>
      <c r="E32" s="41">
        <v>257</v>
      </c>
      <c r="F32" s="41">
        <f>1990.2-E32-D32</f>
        <v>1046.2</v>
      </c>
      <c r="G32" s="41">
        <f>D32+E32+F32</f>
        <v>1990.2</v>
      </c>
    </row>
    <row r="33" spans="1:7" ht="13.5" customHeight="1">
      <c r="A33" s="32"/>
      <c r="B33" s="33" t="s">
        <v>68</v>
      </c>
      <c r="C33" s="4" t="s">
        <v>73</v>
      </c>
      <c r="D33" s="41">
        <v>784</v>
      </c>
      <c r="E33" s="41">
        <v>2567</v>
      </c>
      <c r="F33" s="41">
        <f>6962.9-E33-D33</f>
        <v>3611.8999999999996</v>
      </c>
      <c r="G33" s="41">
        <f t="shared" ref="G33:G41" si="11">D33+E33+F33</f>
        <v>6962.9</v>
      </c>
    </row>
    <row r="34" spans="1:7" ht="13.5" customHeight="1">
      <c r="A34" s="32"/>
      <c r="B34" s="33" t="s">
        <v>69</v>
      </c>
      <c r="C34" s="4" t="s">
        <v>73</v>
      </c>
      <c r="D34" s="41">
        <v>0</v>
      </c>
      <c r="E34" s="41">
        <v>0</v>
      </c>
      <c r="F34" s="41">
        <f>346.7-E34-D34</f>
        <v>346.7</v>
      </c>
      <c r="G34" s="41">
        <f t="shared" si="11"/>
        <v>346.7</v>
      </c>
    </row>
    <row r="35" spans="1:7" ht="13.5" customHeight="1">
      <c r="A35" s="32"/>
      <c r="B35" s="33" t="s">
        <v>74</v>
      </c>
      <c r="C35" s="4" t="s">
        <v>73</v>
      </c>
      <c r="D35" s="41">
        <v>0</v>
      </c>
      <c r="E35" s="41">
        <v>0</v>
      </c>
      <c r="F35" s="41">
        <v>19</v>
      </c>
      <c r="G35" s="41">
        <f t="shared" ref="G35" si="12">D35+E35+F35</f>
        <v>19</v>
      </c>
    </row>
    <row r="36" spans="1:7" ht="13.5" customHeight="1">
      <c r="A36" s="32"/>
      <c r="B36" s="33" t="s">
        <v>70</v>
      </c>
      <c r="C36" s="4" t="s">
        <v>73</v>
      </c>
      <c r="D36" s="41">
        <v>1006.58333</v>
      </c>
      <c r="E36" s="41">
        <v>0</v>
      </c>
      <c r="F36" s="41">
        <f>1006.583-E36-D36</f>
        <v>-3.300000000763248E-4</v>
      </c>
      <c r="G36" s="41">
        <f t="shared" si="11"/>
        <v>1006.583</v>
      </c>
    </row>
    <row r="37" spans="1:7" ht="13.5" customHeight="1">
      <c r="A37" s="32"/>
      <c r="B37" s="33" t="s">
        <v>102</v>
      </c>
      <c r="C37" s="4" t="s">
        <v>73</v>
      </c>
      <c r="D37" s="41">
        <v>0</v>
      </c>
      <c r="E37" s="41">
        <v>0</v>
      </c>
      <c r="F37" s="41">
        <v>0</v>
      </c>
      <c r="G37" s="41">
        <f t="shared" si="11"/>
        <v>0</v>
      </c>
    </row>
    <row r="38" spans="1:7" ht="13.5" customHeight="1">
      <c r="A38" s="32"/>
      <c r="B38" s="33" t="s">
        <v>76</v>
      </c>
      <c r="C38" s="4" t="s">
        <v>73</v>
      </c>
      <c r="D38" s="41">
        <v>1589</v>
      </c>
      <c r="E38" s="41">
        <v>567</v>
      </c>
      <c r="F38" s="41">
        <f>3670.9-D38-E38</f>
        <v>1514.9</v>
      </c>
      <c r="G38" s="41">
        <f t="shared" si="11"/>
        <v>3670.9</v>
      </c>
    </row>
    <row r="39" spans="1:7" ht="13.5" customHeight="1">
      <c r="A39" s="32"/>
      <c r="B39" s="33" t="s">
        <v>71</v>
      </c>
      <c r="C39" s="4" t="s">
        <v>73</v>
      </c>
      <c r="D39" s="41">
        <v>457.7</v>
      </c>
      <c r="E39" s="41">
        <v>0</v>
      </c>
      <c r="F39" s="41">
        <f>457.7-D39-E39</f>
        <v>0</v>
      </c>
      <c r="G39" s="41">
        <f t="shared" si="11"/>
        <v>457.7</v>
      </c>
    </row>
    <row r="40" spans="1:7" ht="36" customHeight="1">
      <c r="A40" s="32"/>
      <c r="B40" s="33" t="s">
        <v>72</v>
      </c>
      <c r="C40" s="4" t="s">
        <v>73</v>
      </c>
      <c r="D40" s="41">
        <v>0</v>
      </c>
      <c r="E40" s="41">
        <v>0</v>
      </c>
      <c r="F40" s="41">
        <v>0</v>
      </c>
      <c r="G40" s="41">
        <f t="shared" si="11"/>
        <v>0</v>
      </c>
    </row>
    <row r="41" spans="1:7" ht="15" customHeight="1">
      <c r="A41" s="32"/>
      <c r="B41" s="33" t="s">
        <v>90</v>
      </c>
      <c r="C41" s="4" t="s">
        <v>73</v>
      </c>
      <c r="D41" s="41">
        <v>0</v>
      </c>
      <c r="E41" s="41">
        <v>0</v>
      </c>
      <c r="F41" s="41">
        <f>0-E41-D41</f>
        <v>0</v>
      </c>
      <c r="G41" s="41">
        <f t="shared" si="11"/>
        <v>0</v>
      </c>
    </row>
    <row r="42" spans="1:7" ht="15" customHeight="1">
      <c r="A42" s="32"/>
      <c r="B42" s="33" t="s">
        <v>103</v>
      </c>
      <c r="C42" s="4" t="s">
        <v>73</v>
      </c>
      <c r="D42" s="41">
        <v>0</v>
      </c>
      <c r="E42" s="41">
        <v>0</v>
      </c>
      <c r="F42" s="41">
        <v>0</v>
      </c>
      <c r="G42" s="41">
        <f>D42+E42+F42</f>
        <v>0</v>
      </c>
    </row>
    <row r="43" spans="1:7" s="7" customFormat="1" ht="47.25" customHeight="1">
      <c r="A43" s="9" t="s">
        <v>27</v>
      </c>
      <c r="B43" s="15" t="s">
        <v>92</v>
      </c>
      <c r="C43" s="6" t="s">
        <v>73</v>
      </c>
      <c r="D43" s="40">
        <f t="shared" ref="D43:G43" si="13">SUM(D44:D54)</f>
        <v>10943.2</v>
      </c>
      <c r="E43" s="40">
        <f t="shared" si="13"/>
        <v>5082</v>
      </c>
      <c r="F43" s="40">
        <f t="shared" si="13"/>
        <v>8030.7999999999993</v>
      </c>
      <c r="G43" s="40">
        <f t="shared" si="13"/>
        <v>24056</v>
      </c>
    </row>
    <row r="44" spans="1:7" ht="15.75" customHeight="1">
      <c r="A44" s="30"/>
      <c r="B44" s="31" t="s">
        <v>66</v>
      </c>
      <c r="C44" s="4" t="s">
        <v>73</v>
      </c>
      <c r="D44" s="41">
        <v>8987</v>
      </c>
      <c r="E44" s="41">
        <v>1542</v>
      </c>
      <c r="F44" s="41">
        <f>14390.6-E44-D44</f>
        <v>3861.6000000000004</v>
      </c>
      <c r="G44" s="40">
        <f t="shared" ref="G44:G52" si="14">D44+E44+F44</f>
        <v>14390.6</v>
      </c>
    </row>
    <row r="45" spans="1:7" ht="15.75" customHeight="1">
      <c r="A45" s="32"/>
      <c r="B45" s="33" t="s">
        <v>67</v>
      </c>
      <c r="C45" s="4" t="s">
        <v>73</v>
      </c>
      <c r="D45" s="41">
        <v>90.1</v>
      </c>
      <c r="E45" s="41">
        <v>0</v>
      </c>
      <c r="F45" s="41">
        <f>148-E45-D45</f>
        <v>57.900000000000006</v>
      </c>
      <c r="G45" s="40">
        <f t="shared" si="14"/>
        <v>148</v>
      </c>
    </row>
    <row r="46" spans="1:7" ht="15.75" customHeight="1">
      <c r="A46" s="32"/>
      <c r="B46" s="33" t="s">
        <v>68</v>
      </c>
      <c r="C46" s="4" t="s">
        <v>73</v>
      </c>
      <c r="D46" s="41">
        <v>875</v>
      </c>
      <c r="E46" s="41">
        <v>2158</v>
      </c>
      <c r="F46" s="41">
        <f>5337-E46-D46</f>
        <v>2304</v>
      </c>
      <c r="G46" s="40">
        <f t="shared" si="14"/>
        <v>5337</v>
      </c>
    </row>
    <row r="47" spans="1:7" ht="15.75" customHeight="1">
      <c r="A47" s="32"/>
      <c r="B47" s="33" t="s">
        <v>74</v>
      </c>
      <c r="C47" s="4" t="s">
        <v>73</v>
      </c>
      <c r="D47" s="41">
        <v>70.599999999999994</v>
      </c>
      <c r="E47" s="41">
        <v>126</v>
      </c>
      <c r="F47" s="41">
        <f>1025.5-E47-D47</f>
        <v>828.9</v>
      </c>
      <c r="G47" s="40">
        <f t="shared" si="14"/>
        <v>1025.5</v>
      </c>
    </row>
    <row r="48" spans="1:7" ht="15.75" customHeight="1">
      <c r="A48" s="34"/>
      <c r="B48" s="35" t="s">
        <v>75</v>
      </c>
      <c r="C48" s="4" t="s">
        <v>73</v>
      </c>
      <c r="D48" s="41">
        <v>0</v>
      </c>
      <c r="E48" s="41">
        <v>0</v>
      </c>
      <c r="F48" s="41">
        <v>0</v>
      </c>
      <c r="G48" s="40">
        <f t="shared" si="14"/>
        <v>0</v>
      </c>
    </row>
    <row r="49" spans="1:7" ht="15.75" customHeight="1">
      <c r="A49" s="34"/>
      <c r="B49" s="35" t="s">
        <v>70</v>
      </c>
      <c r="C49" s="4" t="s">
        <v>73</v>
      </c>
      <c r="D49" s="41">
        <v>0</v>
      </c>
      <c r="E49" s="41">
        <v>0</v>
      </c>
      <c r="F49" s="41">
        <v>0</v>
      </c>
      <c r="G49" s="40">
        <f t="shared" si="14"/>
        <v>0</v>
      </c>
    </row>
    <row r="50" spans="1:7" ht="15.75" customHeight="1">
      <c r="A50" s="34"/>
      <c r="B50" s="35" t="s">
        <v>77</v>
      </c>
      <c r="C50" s="4" t="s">
        <v>73</v>
      </c>
      <c r="D50" s="41">
        <v>560</v>
      </c>
      <c r="E50" s="41">
        <v>1256</v>
      </c>
      <c r="F50" s="41">
        <f>2567-E50-D50</f>
        <v>751</v>
      </c>
      <c r="G50" s="40">
        <f t="shared" si="14"/>
        <v>2567</v>
      </c>
    </row>
    <row r="51" spans="1:7" ht="15.75" customHeight="1">
      <c r="A51" s="36"/>
      <c r="B51" s="37" t="s">
        <v>78</v>
      </c>
      <c r="C51" s="4" t="s">
        <v>73</v>
      </c>
      <c r="D51" s="41">
        <v>290</v>
      </c>
      <c r="E51" s="41">
        <v>0</v>
      </c>
      <c r="F51" s="41">
        <f>337.9-D51-E51</f>
        <v>47.899999999999977</v>
      </c>
      <c r="G51" s="40">
        <f t="shared" si="14"/>
        <v>337.9</v>
      </c>
    </row>
    <row r="52" spans="1:7" ht="15.75" customHeight="1">
      <c r="A52" s="36"/>
      <c r="B52" s="37" t="s">
        <v>76</v>
      </c>
      <c r="C52" s="4" t="s">
        <v>73</v>
      </c>
      <c r="D52" s="41">
        <v>0</v>
      </c>
      <c r="E52" s="41">
        <v>0</v>
      </c>
      <c r="F52" s="41">
        <v>0</v>
      </c>
      <c r="G52" s="40">
        <f t="shared" si="14"/>
        <v>0</v>
      </c>
    </row>
    <row r="53" spans="1:7" ht="15.75" customHeight="1">
      <c r="A53" s="38"/>
      <c r="B53" s="39" t="s">
        <v>102</v>
      </c>
      <c r="C53" s="4" t="s">
        <v>73</v>
      </c>
      <c r="D53" s="41">
        <v>70.5</v>
      </c>
      <c r="E53" s="41">
        <v>0</v>
      </c>
      <c r="F53" s="41">
        <f>250-D53-E53</f>
        <v>179.5</v>
      </c>
      <c r="G53" s="40">
        <f t="shared" ref="G53" si="15">D53+E53+F53</f>
        <v>250</v>
      </c>
    </row>
    <row r="54" spans="1:7" ht="15.75" customHeight="1">
      <c r="A54" s="36"/>
      <c r="B54" s="37" t="s">
        <v>23</v>
      </c>
      <c r="C54" s="4" t="s">
        <v>73</v>
      </c>
      <c r="D54" s="41">
        <v>0</v>
      </c>
      <c r="E54" s="41">
        <v>0</v>
      </c>
      <c r="F54" s="41">
        <v>0</v>
      </c>
      <c r="G54" s="40">
        <f>D54+E54+F54</f>
        <v>0</v>
      </c>
    </row>
    <row r="55" spans="1:7" s="7" customFormat="1" ht="16.5" customHeight="1">
      <c r="A55" s="9" t="s">
        <v>28</v>
      </c>
      <c r="B55" s="12" t="s">
        <v>29</v>
      </c>
      <c r="C55" s="6" t="s">
        <v>73</v>
      </c>
      <c r="D55" s="40">
        <f>-20264+D9-D29</f>
        <v>-22780.717330000003</v>
      </c>
      <c r="E55" s="40">
        <f>D55+E9-E29</f>
        <v>-28948.717330000003</v>
      </c>
      <c r="F55" s="40">
        <f>E55+F9-F29</f>
        <v>-22316.399670000003</v>
      </c>
      <c r="G55" s="40">
        <f>-20264+G9-G29</f>
        <v>-22316.399669999999</v>
      </c>
    </row>
    <row r="56" spans="1:7" s="7" customFormat="1" ht="16.5" customHeight="1">
      <c r="A56" s="9" t="s">
        <v>30</v>
      </c>
      <c r="B56" s="12" t="s">
        <v>31</v>
      </c>
      <c r="C56" s="6"/>
      <c r="D56" s="51">
        <f>D57-D63+D69+20264-640</f>
        <v>20744.717330000003</v>
      </c>
      <c r="E56" s="51">
        <f>E57-E63+E69+D56-D69</f>
        <v>26912.717330000003</v>
      </c>
      <c r="F56" s="51">
        <f>F57-F63+F69+E56-E69</f>
        <v>20280.399670000003</v>
      </c>
      <c r="G56" s="51">
        <f>G57-G63+G69+20264-640</f>
        <v>20280.399669999999</v>
      </c>
    </row>
    <row r="57" spans="1:7" s="7" customFormat="1" ht="16.5" customHeight="1">
      <c r="A57" s="9" t="s">
        <v>32</v>
      </c>
      <c r="B57" s="12" t="s">
        <v>33</v>
      </c>
      <c r="C57" s="6"/>
      <c r="D57" s="40">
        <f t="shared" ref="D57:F57" si="16">D58+D59+D60+D61+D62</f>
        <v>0</v>
      </c>
      <c r="E57" s="40">
        <f t="shared" si="16"/>
        <v>0</v>
      </c>
      <c r="F57" s="40">
        <f t="shared" si="16"/>
        <v>0</v>
      </c>
      <c r="G57" s="40">
        <f>D57+E57+F57</f>
        <v>0</v>
      </c>
    </row>
    <row r="58" spans="1:7" ht="29.25" customHeight="1">
      <c r="A58" s="32"/>
      <c r="B58" s="33" t="s">
        <v>34</v>
      </c>
      <c r="C58" s="4" t="s">
        <v>35</v>
      </c>
      <c r="D58" s="41">
        <v>0</v>
      </c>
      <c r="E58" s="41">
        <v>0</v>
      </c>
      <c r="F58" s="41">
        <v>0</v>
      </c>
      <c r="G58" s="40">
        <f t="shared" ref="G58:G68" si="17">D58+E58+F58</f>
        <v>0</v>
      </c>
    </row>
    <row r="59" spans="1:7" ht="18.75" customHeight="1">
      <c r="A59" s="32"/>
      <c r="B59" s="33" t="s">
        <v>36</v>
      </c>
      <c r="C59" s="4" t="s">
        <v>37</v>
      </c>
      <c r="D59" s="41">
        <v>0</v>
      </c>
      <c r="E59" s="41">
        <v>0</v>
      </c>
      <c r="F59" s="41">
        <v>0</v>
      </c>
      <c r="G59" s="40">
        <f t="shared" si="17"/>
        <v>0</v>
      </c>
    </row>
    <row r="60" spans="1:7" ht="30.75" customHeight="1">
      <c r="A60" s="32"/>
      <c r="B60" s="33" t="s">
        <v>38</v>
      </c>
      <c r="C60" s="4" t="s">
        <v>39</v>
      </c>
      <c r="D60" s="41">
        <v>0</v>
      </c>
      <c r="E60" s="41">
        <v>0</v>
      </c>
      <c r="F60" s="41">
        <v>0</v>
      </c>
      <c r="G60" s="40">
        <f t="shared" si="17"/>
        <v>0</v>
      </c>
    </row>
    <row r="61" spans="1:7" ht="30.75" customHeight="1">
      <c r="A61" s="32"/>
      <c r="B61" s="33" t="s">
        <v>40</v>
      </c>
      <c r="C61" s="4" t="s">
        <v>63</v>
      </c>
      <c r="D61" s="41">
        <v>0</v>
      </c>
      <c r="E61" s="41">
        <v>0</v>
      </c>
      <c r="F61" s="41">
        <v>0</v>
      </c>
      <c r="G61" s="40">
        <f t="shared" si="17"/>
        <v>0</v>
      </c>
    </row>
    <row r="62" spans="1:7" ht="15.75" customHeight="1">
      <c r="A62" s="32"/>
      <c r="B62" s="33" t="s">
        <v>41</v>
      </c>
      <c r="C62" s="4" t="s">
        <v>42</v>
      </c>
      <c r="D62" s="41">
        <v>0</v>
      </c>
      <c r="E62" s="41">
        <v>0</v>
      </c>
      <c r="F62" s="41">
        <v>0</v>
      </c>
      <c r="G62" s="40">
        <f t="shared" si="17"/>
        <v>0</v>
      </c>
    </row>
    <row r="63" spans="1:7" s="7" customFormat="1" ht="18.75" customHeight="1">
      <c r="A63" s="9" t="s">
        <v>43</v>
      </c>
      <c r="B63" s="12" t="s">
        <v>44</v>
      </c>
      <c r="C63" s="6"/>
      <c r="D63" s="40">
        <f t="shared" ref="D63:F63" si="18">D64+D65+D66+D67+D68</f>
        <v>0</v>
      </c>
      <c r="E63" s="40">
        <f t="shared" si="18"/>
        <v>0</v>
      </c>
      <c r="F63" s="40">
        <f t="shared" si="18"/>
        <v>0</v>
      </c>
      <c r="G63" s="40">
        <f t="shared" si="17"/>
        <v>0</v>
      </c>
    </row>
    <row r="64" spans="1:7" ht="30.75" customHeight="1">
      <c r="A64" s="32"/>
      <c r="B64" s="33" t="s">
        <v>45</v>
      </c>
      <c r="C64" s="4" t="s">
        <v>46</v>
      </c>
      <c r="D64" s="41">
        <v>0</v>
      </c>
      <c r="E64" s="41">
        <v>0</v>
      </c>
      <c r="F64" s="41">
        <v>0</v>
      </c>
      <c r="G64" s="40">
        <f t="shared" si="17"/>
        <v>0</v>
      </c>
    </row>
    <row r="65" spans="1:7" ht="15.75" customHeight="1">
      <c r="A65" s="32"/>
      <c r="B65" s="33" t="s">
        <v>47</v>
      </c>
      <c r="C65" s="4" t="s">
        <v>48</v>
      </c>
      <c r="D65" s="41">
        <v>0</v>
      </c>
      <c r="E65" s="41">
        <v>0</v>
      </c>
      <c r="F65" s="41">
        <v>0</v>
      </c>
      <c r="G65" s="40">
        <f t="shared" si="17"/>
        <v>0</v>
      </c>
    </row>
    <row r="66" spans="1:7" ht="15.75" customHeight="1">
      <c r="A66" s="32"/>
      <c r="B66" s="33" t="s">
        <v>49</v>
      </c>
      <c r="C66" s="4" t="s">
        <v>50</v>
      </c>
      <c r="D66" s="41">
        <v>0</v>
      </c>
      <c r="E66" s="41">
        <v>0</v>
      </c>
      <c r="F66" s="41">
        <v>0</v>
      </c>
      <c r="G66" s="40">
        <f t="shared" si="17"/>
        <v>0</v>
      </c>
    </row>
    <row r="67" spans="1:7" ht="15.75" customHeight="1">
      <c r="A67" s="32"/>
      <c r="B67" s="33" t="s">
        <v>51</v>
      </c>
      <c r="C67" s="4" t="s">
        <v>52</v>
      </c>
      <c r="D67" s="41">
        <v>0</v>
      </c>
      <c r="E67" s="41">
        <v>0</v>
      </c>
      <c r="F67" s="41">
        <v>0</v>
      </c>
      <c r="G67" s="40">
        <f t="shared" si="17"/>
        <v>0</v>
      </c>
    </row>
    <row r="68" spans="1:7" ht="15.75" customHeight="1">
      <c r="A68" s="32"/>
      <c r="B68" s="33" t="s">
        <v>53</v>
      </c>
      <c r="C68" s="4" t="s">
        <v>54</v>
      </c>
      <c r="D68" s="41">
        <v>0</v>
      </c>
      <c r="E68" s="41">
        <v>0</v>
      </c>
      <c r="F68" s="41">
        <v>0</v>
      </c>
      <c r="G68" s="40">
        <f t="shared" si="17"/>
        <v>0</v>
      </c>
    </row>
    <row r="69" spans="1:7" s="7" customFormat="1" ht="17.25" customHeight="1">
      <c r="A69" s="9" t="s">
        <v>55</v>
      </c>
      <c r="B69" s="12" t="s">
        <v>56</v>
      </c>
      <c r="C69" s="6"/>
      <c r="D69" s="40">
        <f>(D63+D29)-(D57+D9)-1396</f>
        <v>1120.7173300000031</v>
      </c>
      <c r="E69" s="40">
        <f>(E63+E29)-(E57+E9)+D69</f>
        <v>7288.7173300000031</v>
      </c>
      <c r="F69" s="40">
        <f>(F63+F29)-(F57+F9)+E69</f>
        <v>656.39967000000252</v>
      </c>
      <c r="G69" s="40">
        <f>(G63+G29)-(G57+G9)-1396</f>
        <v>656.39966999999888</v>
      </c>
    </row>
    <row r="70" spans="1:7" s="7" customFormat="1" ht="17.25" customHeight="1">
      <c r="A70" s="9" t="s">
        <v>57</v>
      </c>
      <c r="B70" s="12" t="s">
        <v>58</v>
      </c>
      <c r="C70" s="6"/>
      <c r="D70" s="40">
        <f>G70</f>
        <v>2061.6</v>
      </c>
      <c r="E70" s="40">
        <f t="shared" ref="E70" si="19">D71</f>
        <v>-455.11733000000459</v>
      </c>
      <c r="F70" s="40">
        <f t="shared" ref="F70" si="20">E71</f>
        <v>-6623.1173300000046</v>
      </c>
      <c r="G70" s="40">
        <v>2061.6</v>
      </c>
    </row>
    <row r="71" spans="1:7" s="7" customFormat="1" ht="17.25" customHeight="1">
      <c r="A71" s="9" t="s">
        <v>59</v>
      </c>
      <c r="B71" s="12" t="s">
        <v>60</v>
      </c>
      <c r="C71" s="6"/>
      <c r="D71" s="40">
        <f>D70+D9-D29+D57-D63</f>
        <v>-455.11733000000459</v>
      </c>
      <c r="E71" s="40">
        <f>E70+E9-E29+E57-E63</f>
        <v>-6623.1173300000046</v>
      </c>
      <c r="F71" s="40">
        <f>F70+F9-F29+F57-F63</f>
        <v>9.2003299999960291</v>
      </c>
      <c r="G71" s="40">
        <f>G70+G9-G29+G57-G63</f>
        <v>9.2003299999996671</v>
      </c>
    </row>
    <row r="72" spans="1:7" s="7" customFormat="1" ht="22.5" customHeight="1" thickBot="1">
      <c r="A72" s="10" t="s">
        <v>61</v>
      </c>
      <c r="B72" s="16" t="s">
        <v>62</v>
      </c>
      <c r="C72" s="8"/>
      <c r="D72" s="50">
        <v>0</v>
      </c>
      <c r="E72" s="50">
        <v>0</v>
      </c>
      <c r="F72" s="50">
        <v>0</v>
      </c>
      <c r="G72" s="50">
        <v>0</v>
      </c>
    </row>
    <row r="73" spans="1:7" ht="8.25" customHeight="1"/>
    <row r="74" spans="1:7" ht="18.75" customHeight="1">
      <c r="B74" s="29" t="s">
        <v>104</v>
      </c>
      <c r="C74" s="29"/>
      <c r="D74" s="29"/>
      <c r="E74" s="29"/>
      <c r="F74" s="29"/>
      <c r="G74" s="29"/>
    </row>
    <row r="75" spans="1:7" s="5" customFormat="1" ht="12.75">
      <c r="B75" s="28" t="s">
        <v>105</v>
      </c>
      <c r="C75" s="28"/>
      <c r="D75" s="28"/>
      <c r="E75" s="28"/>
      <c r="F75" s="28"/>
      <c r="G75" s="28"/>
    </row>
    <row r="76" spans="1:7" s="5" customFormat="1" ht="13.5" customHeight="1">
      <c r="B76" s="45" t="s">
        <v>65</v>
      </c>
      <c r="C76" s="45"/>
      <c r="D76" s="45"/>
      <c r="E76" s="45"/>
      <c r="F76" s="45"/>
      <c r="G76" s="45"/>
    </row>
    <row r="77" spans="1:7" ht="18.75">
      <c r="B77" s="46"/>
      <c r="C77" s="46"/>
      <c r="D77" s="46"/>
      <c r="E77" s="46"/>
      <c r="F77" s="46"/>
      <c r="G77" s="46"/>
    </row>
  </sheetData>
  <mergeCells count="9">
    <mergeCell ref="E1:G1"/>
    <mergeCell ref="E3:G3"/>
    <mergeCell ref="B76:G76"/>
    <mergeCell ref="B77:G77"/>
    <mergeCell ref="A20:A22"/>
    <mergeCell ref="A24:A27"/>
    <mergeCell ref="B24:B27"/>
    <mergeCell ref="A5:G5"/>
    <mergeCell ref="E2:G2"/>
  </mergeCells>
  <pageMargins left="0.70866141732283472" right="0" top="0.74803149606299213" bottom="0.74803149606299213" header="0" footer="0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запрос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2023-10-09T09:21:52Z</cp:lastPrinted>
  <dcterms:created xsi:type="dcterms:W3CDTF">2022-09-28T12:50:16Z</dcterms:created>
  <dcterms:modified xsi:type="dcterms:W3CDTF">2023-10-09T09:22:36Z</dcterms:modified>
</cp:coreProperties>
</file>